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ЕГИССО\Desktop\Программа\"/>
    </mc:Choice>
  </mc:AlternateContent>
  <bookViews>
    <workbookView xWindow="0" yWindow="0" windowWidth="19200" windowHeight="11595" tabRatio="454"/>
  </bookViews>
  <sheets>
    <sheet name="Приложение от 09.07.2020 года" sheetId="5" r:id="rId1"/>
  </sheets>
  <definedNames>
    <definedName name="_xlnm.Print_Area" localSheetId="0">'Приложение от 09.07.2020 года'!$A$1:$N$442</definedName>
  </definedNames>
  <calcPr calcId="162913"/>
</workbook>
</file>

<file path=xl/calcChain.xml><?xml version="1.0" encoding="utf-8"?>
<calcChain xmlns="http://schemas.openxmlformats.org/spreadsheetml/2006/main">
  <c r="K402" i="5" l="1"/>
  <c r="K295" i="5"/>
  <c r="K28" i="5" l="1"/>
  <c r="K227" i="5"/>
  <c r="K399" i="5" l="1"/>
  <c r="C227" i="5"/>
  <c r="M226" i="5"/>
  <c r="L226" i="5"/>
  <c r="K226" i="5"/>
  <c r="J226" i="5"/>
  <c r="I226" i="5"/>
  <c r="H226" i="5"/>
  <c r="G226" i="5"/>
  <c r="F226" i="5"/>
  <c r="E226" i="5"/>
  <c r="D226" i="5"/>
  <c r="C226" i="5"/>
  <c r="K144" i="5" l="1"/>
  <c r="K134" i="5"/>
  <c r="K130" i="5"/>
  <c r="K76" i="5"/>
  <c r="K70" i="5"/>
  <c r="K393" i="5" l="1"/>
  <c r="K432" i="5"/>
  <c r="L432" i="5"/>
  <c r="M432" i="5"/>
  <c r="K66" i="5"/>
  <c r="K126" i="5"/>
  <c r="K201" i="5"/>
  <c r="K346" i="5"/>
  <c r="K331" i="5"/>
  <c r="K383" i="5"/>
  <c r="K337" i="5"/>
  <c r="K423" i="5" l="1"/>
  <c r="K421" i="5"/>
  <c r="K374" i="5" l="1"/>
  <c r="C389" i="5"/>
  <c r="K388" i="5"/>
  <c r="C388" i="5" s="1"/>
  <c r="M387" i="5"/>
  <c r="L387" i="5"/>
  <c r="K387" i="5"/>
  <c r="J387" i="5"/>
  <c r="I387" i="5"/>
  <c r="H387" i="5"/>
  <c r="C387" i="5"/>
  <c r="K386" i="5"/>
  <c r="K368" i="5"/>
  <c r="K344" i="5"/>
  <c r="K342" i="5"/>
  <c r="K329" i="5"/>
  <c r="K333" i="5"/>
  <c r="C386" i="5" l="1"/>
  <c r="K385" i="5"/>
  <c r="C385" i="5" s="1"/>
  <c r="M384" i="5"/>
  <c r="L384" i="5"/>
  <c r="J384" i="5"/>
  <c r="I384" i="5"/>
  <c r="H384" i="5"/>
  <c r="K384" i="5" l="1"/>
  <c r="C384" i="5" s="1"/>
  <c r="C383" i="5"/>
  <c r="C382" i="5"/>
  <c r="M381" i="5"/>
  <c r="L381" i="5"/>
  <c r="K381" i="5"/>
  <c r="J381" i="5"/>
  <c r="I381" i="5"/>
  <c r="H381" i="5"/>
  <c r="G381" i="5"/>
  <c r="F381" i="5"/>
  <c r="E381" i="5"/>
  <c r="D381" i="5"/>
  <c r="K203" i="5"/>
  <c r="K367" i="5"/>
  <c r="C381" i="5" l="1"/>
  <c r="M163" i="5" l="1"/>
  <c r="L163" i="5"/>
  <c r="K161" i="5"/>
  <c r="C163" i="5" l="1"/>
  <c r="M122" i="5"/>
  <c r="H400" i="5" l="1"/>
  <c r="H401" i="5"/>
  <c r="M398" i="5" l="1"/>
  <c r="L398" i="5"/>
  <c r="M399" i="5"/>
  <c r="L399" i="5"/>
  <c r="K398" i="5"/>
  <c r="J399" i="5"/>
  <c r="J398" i="5"/>
  <c r="I399" i="5"/>
  <c r="I393" i="5" s="1"/>
  <c r="I398" i="5"/>
  <c r="I392" i="5" s="1"/>
  <c r="H399" i="5"/>
  <c r="C399" i="5" l="1"/>
  <c r="H393" i="5"/>
  <c r="C380" i="5"/>
  <c r="C379" i="5"/>
  <c r="M378" i="5"/>
  <c r="L378" i="5"/>
  <c r="K378" i="5"/>
  <c r="J378" i="5"/>
  <c r="I378" i="5"/>
  <c r="H378" i="5"/>
  <c r="G378" i="5"/>
  <c r="F378" i="5"/>
  <c r="E378" i="5"/>
  <c r="D378" i="5"/>
  <c r="C377" i="5"/>
  <c r="C376" i="5"/>
  <c r="M375" i="5"/>
  <c r="L375" i="5"/>
  <c r="K375" i="5"/>
  <c r="J375" i="5"/>
  <c r="I375" i="5"/>
  <c r="H375" i="5"/>
  <c r="G375" i="5"/>
  <c r="F375" i="5"/>
  <c r="E375" i="5"/>
  <c r="D375" i="5"/>
  <c r="C378" i="5" l="1"/>
  <c r="C375" i="5"/>
  <c r="I121" i="5" l="1"/>
  <c r="J374" i="5" l="1"/>
  <c r="C249" i="5" l="1"/>
  <c r="C274" i="5"/>
  <c r="C280" i="5"/>
  <c r="C285" i="5"/>
  <c r="C312" i="5"/>
  <c r="C318" i="5"/>
  <c r="C323" i="5"/>
  <c r="C325" i="5"/>
  <c r="C358" i="5"/>
  <c r="C427" i="5"/>
  <c r="J225" i="5"/>
  <c r="I238" i="5"/>
  <c r="I235" i="5" l="1"/>
  <c r="M419" i="5"/>
  <c r="L419" i="5"/>
  <c r="K419" i="5"/>
  <c r="M424" i="5"/>
  <c r="L424" i="5"/>
  <c r="K424" i="5"/>
  <c r="C428" i="5"/>
  <c r="C411" i="5"/>
  <c r="M410" i="5"/>
  <c r="L410" i="5"/>
  <c r="K410" i="5"/>
  <c r="J410" i="5"/>
  <c r="I410" i="5"/>
  <c r="H410" i="5"/>
  <c r="G410" i="5"/>
  <c r="F410" i="5"/>
  <c r="E410" i="5"/>
  <c r="D410" i="5"/>
  <c r="K340" i="5"/>
  <c r="K339" i="5" s="1"/>
  <c r="C346" i="5"/>
  <c r="C345" i="5" s="1"/>
  <c r="M345" i="5"/>
  <c r="L345" i="5"/>
  <c r="K345" i="5"/>
  <c r="J345" i="5"/>
  <c r="H345" i="5"/>
  <c r="G345" i="5"/>
  <c r="F345" i="5"/>
  <c r="E345" i="5"/>
  <c r="D345" i="5"/>
  <c r="C344" i="5"/>
  <c r="C343" i="5" s="1"/>
  <c r="M343" i="5"/>
  <c r="L343" i="5"/>
  <c r="K343" i="5"/>
  <c r="J343" i="5"/>
  <c r="H343" i="5"/>
  <c r="G343" i="5"/>
  <c r="F343" i="5"/>
  <c r="E343" i="5"/>
  <c r="D343" i="5"/>
  <c r="C342" i="5"/>
  <c r="C341" i="5" s="1"/>
  <c r="M341" i="5"/>
  <c r="L341" i="5"/>
  <c r="K341" i="5"/>
  <c r="J341" i="5"/>
  <c r="H341" i="5"/>
  <c r="G341" i="5"/>
  <c r="F341" i="5"/>
  <c r="E341" i="5"/>
  <c r="D341" i="5"/>
  <c r="M339" i="5"/>
  <c r="L339" i="5"/>
  <c r="J339" i="5"/>
  <c r="H339" i="5"/>
  <c r="G339" i="5"/>
  <c r="F339" i="5"/>
  <c r="E339" i="5"/>
  <c r="D339" i="5"/>
  <c r="C164" i="5"/>
  <c r="C162" i="5"/>
  <c r="M161" i="5"/>
  <c r="L161" i="5"/>
  <c r="J161" i="5"/>
  <c r="I161" i="5"/>
  <c r="H161" i="5"/>
  <c r="G161" i="5"/>
  <c r="F161" i="5"/>
  <c r="E161" i="5"/>
  <c r="D161" i="5"/>
  <c r="C160" i="5"/>
  <c r="M159" i="5"/>
  <c r="L159" i="5"/>
  <c r="K159" i="5"/>
  <c r="J159" i="5"/>
  <c r="I159" i="5"/>
  <c r="H159" i="5"/>
  <c r="G159" i="5"/>
  <c r="F159" i="5"/>
  <c r="E159" i="5"/>
  <c r="D159" i="5"/>
  <c r="K64" i="5"/>
  <c r="K63" i="5"/>
  <c r="C88" i="5"/>
  <c r="M87" i="5"/>
  <c r="L87" i="5"/>
  <c r="K87" i="5"/>
  <c r="J87" i="5"/>
  <c r="I87" i="5"/>
  <c r="H87" i="5"/>
  <c r="G87" i="5"/>
  <c r="F87" i="5"/>
  <c r="E87" i="5"/>
  <c r="D87" i="5"/>
  <c r="J122" i="5"/>
  <c r="C158" i="5"/>
  <c r="M157" i="5"/>
  <c r="L157" i="5"/>
  <c r="K157" i="5"/>
  <c r="K122" i="5" s="1"/>
  <c r="J157" i="5"/>
  <c r="I157" i="5"/>
  <c r="H157" i="5"/>
  <c r="G157" i="5"/>
  <c r="F157" i="5"/>
  <c r="E157" i="5"/>
  <c r="D157" i="5"/>
  <c r="J197" i="5"/>
  <c r="J63" i="5"/>
  <c r="C410" i="5" l="1"/>
  <c r="M417" i="5"/>
  <c r="M415" i="5"/>
  <c r="C340" i="5"/>
  <c r="C339" i="5" s="1"/>
  <c r="I343" i="5"/>
  <c r="I345" i="5"/>
  <c r="I341" i="5"/>
  <c r="I339" i="5"/>
  <c r="C157" i="5"/>
  <c r="C159" i="5"/>
  <c r="C161" i="5"/>
  <c r="C87" i="5"/>
  <c r="J134" i="5"/>
  <c r="J121" i="5" s="1"/>
  <c r="J144" i="5"/>
  <c r="C430" i="5"/>
  <c r="C429" i="5" s="1"/>
  <c r="J429" i="5"/>
  <c r="J418" i="5" s="1"/>
  <c r="C418" i="5" s="1"/>
  <c r="M155" i="5"/>
  <c r="L155" i="5"/>
  <c r="K155" i="5"/>
  <c r="J155" i="5"/>
  <c r="I155" i="5"/>
  <c r="H155" i="5"/>
  <c r="G155" i="5"/>
  <c r="F155" i="5"/>
  <c r="E155" i="5"/>
  <c r="D155" i="5"/>
  <c r="C156" i="5"/>
  <c r="J421" i="5"/>
  <c r="C421" i="5" s="1"/>
  <c r="J151" i="5"/>
  <c r="J329" i="5"/>
  <c r="K123" i="5" l="1"/>
  <c r="C155" i="5"/>
  <c r="J123" i="5"/>
  <c r="J331" i="5"/>
  <c r="J414" i="5"/>
  <c r="C414" i="5" s="1"/>
  <c r="J426" i="5"/>
  <c r="C426" i="5" s="1"/>
  <c r="J425" i="5" l="1"/>
  <c r="J423" i="5"/>
  <c r="C423" i="5" s="1"/>
  <c r="J333" i="5"/>
  <c r="J424" i="5" l="1"/>
  <c r="C425" i="5"/>
  <c r="J419" i="5"/>
  <c r="J417" i="5" s="1"/>
  <c r="C440" i="5"/>
  <c r="C439" i="5" s="1"/>
  <c r="M439" i="5"/>
  <c r="L439" i="5"/>
  <c r="K439" i="5"/>
  <c r="J439" i="5"/>
  <c r="I439" i="5"/>
  <c r="H439" i="5"/>
  <c r="G439" i="5"/>
  <c r="F439" i="5"/>
  <c r="E439" i="5"/>
  <c r="D439" i="5"/>
  <c r="C438" i="5"/>
  <c r="C437" i="5" s="1"/>
  <c r="M437" i="5"/>
  <c r="L437" i="5"/>
  <c r="K437" i="5"/>
  <c r="J437" i="5"/>
  <c r="I437" i="5"/>
  <c r="H437" i="5"/>
  <c r="G437" i="5"/>
  <c r="F437" i="5"/>
  <c r="E437" i="5"/>
  <c r="D437" i="5"/>
  <c r="J436" i="5"/>
  <c r="I436" i="5"/>
  <c r="H436" i="5"/>
  <c r="H433" i="5" s="1"/>
  <c r="H432" i="5" s="1"/>
  <c r="G436" i="5"/>
  <c r="F436" i="5"/>
  <c r="E436" i="5"/>
  <c r="D436" i="5"/>
  <c r="D433" i="5" s="1"/>
  <c r="K415" i="5"/>
  <c r="K413" i="5" s="1"/>
  <c r="L415" i="5"/>
  <c r="L413" i="5" s="1"/>
  <c r="I424" i="5"/>
  <c r="H424" i="5"/>
  <c r="G424" i="5"/>
  <c r="F424" i="5"/>
  <c r="E424" i="5"/>
  <c r="D424" i="5"/>
  <c r="C422" i="5"/>
  <c r="M422" i="5"/>
  <c r="L422" i="5"/>
  <c r="K422" i="5"/>
  <c r="J422" i="5"/>
  <c r="I422" i="5"/>
  <c r="H422" i="5"/>
  <c r="G422" i="5"/>
  <c r="F422" i="5"/>
  <c r="E422" i="5"/>
  <c r="D422" i="5"/>
  <c r="C420" i="5"/>
  <c r="M420" i="5"/>
  <c r="L420" i="5"/>
  <c r="K420" i="5"/>
  <c r="J420" i="5"/>
  <c r="I420" i="5"/>
  <c r="H420" i="5"/>
  <c r="G420" i="5"/>
  <c r="F420" i="5"/>
  <c r="E420" i="5"/>
  <c r="D420" i="5"/>
  <c r="I419" i="5"/>
  <c r="I415" i="5" s="1"/>
  <c r="I413" i="5" s="1"/>
  <c r="H419" i="5"/>
  <c r="H415" i="5" s="1"/>
  <c r="H413" i="5" s="1"/>
  <c r="G419" i="5"/>
  <c r="G415" i="5" s="1"/>
  <c r="G413" i="5" s="1"/>
  <c r="F419" i="5"/>
  <c r="F417" i="5" s="1"/>
  <c r="E419" i="5"/>
  <c r="E415" i="5" s="1"/>
  <c r="E413" i="5" s="1"/>
  <c r="D419" i="5"/>
  <c r="D417" i="5" s="1"/>
  <c r="M413" i="5"/>
  <c r="I122" i="5"/>
  <c r="D432" i="5" l="1"/>
  <c r="F435" i="5"/>
  <c r="F433" i="5"/>
  <c r="F432" i="5" s="1"/>
  <c r="J435" i="5"/>
  <c r="J433" i="5"/>
  <c r="J432" i="5" s="1"/>
  <c r="E435" i="5"/>
  <c r="E433" i="5"/>
  <c r="E432" i="5" s="1"/>
  <c r="G435" i="5"/>
  <c r="G433" i="5"/>
  <c r="G432" i="5" s="1"/>
  <c r="I435" i="5"/>
  <c r="I433" i="5"/>
  <c r="I432" i="5" s="1"/>
  <c r="D435" i="5"/>
  <c r="C419" i="5"/>
  <c r="C417" i="5" s="1"/>
  <c r="C424" i="5"/>
  <c r="F415" i="5"/>
  <c r="F413" i="5" s="1"/>
  <c r="H417" i="5"/>
  <c r="H435" i="5"/>
  <c r="D415" i="5"/>
  <c r="C436" i="5"/>
  <c r="C435" i="5" s="1"/>
  <c r="E417" i="5"/>
  <c r="G417" i="5"/>
  <c r="I417" i="5"/>
  <c r="J415" i="5"/>
  <c r="L417" i="5"/>
  <c r="K417" i="5"/>
  <c r="I198" i="5"/>
  <c r="I123" i="5"/>
  <c r="I27" i="5" s="1"/>
  <c r="N153" i="5"/>
  <c r="M153" i="5"/>
  <c r="M121" i="5" s="1"/>
  <c r="L153" i="5"/>
  <c r="L121" i="5" s="1"/>
  <c r="K153" i="5"/>
  <c r="K121" i="5" s="1"/>
  <c r="J153" i="5"/>
  <c r="I153" i="5"/>
  <c r="H153" i="5"/>
  <c r="G153" i="5"/>
  <c r="F153" i="5"/>
  <c r="E153" i="5"/>
  <c r="D153" i="5"/>
  <c r="C154" i="5"/>
  <c r="I151" i="5"/>
  <c r="C151" i="5" s="1"/>
  <c r="M408" i="5"/>
  <c r="L408" i="5"/>
  <c r="K408" i="5"/>
  <c r="J408" i="5"/>
  <c r="I408" i="5"/>
  <c r="H408" i="5"/>
  <c r="G408" i="5"/>
  <c r="F408" i="5"/>
  <c r="E408" i="5"/>
  <c r="D408" i="5"/>
  <c r="C409" i="5"/>
  <c r="M224" i="5"/>
  <c r="L224" i="5"/>
  <c r="K224" i="5"/>
  <c r="J224" i="5"/>
  <c r="I224" i="5"/>
  <c r="H224" i="5"/>
  <c r="G224" i="5"/>
  <c r="F224" i="5"/>
  <c r="E224" i="5"/>
  <c r="D224" i="5"/>
  <c r="C225" i="5"/>
  <c r="C152" i="5"/>
  <c r="D63" i="5"/>
  <c r="E63" i="5"/>
  <c r="G63" i="5"/>
  <c r="H63" i="5"/>
  <c r="M85" i="5"/>
  <c r="L85" i="5"/>
  <c r="K85" i="5"/>
  <c r="J85" i="5"/>
  <c r="I85" i="5"/>
  <c r="H85" i="5"/>
  <c r="G85" i="5"/>
  <c r="F85" i="5"/>
  <c r="E85" i="5"/>
  <c r="D85" i="5"/>
  <c r="C86" i="5"/>
  <c r="C433" i="5" l="1"/>
  <c r="C432" i="5" s="1"/>
  <c r="D413" i="5"/>
  <c r="C415" i="5"/>
  <c r="J413" i="5"/>
  <c r="C224" i="5"/>
  <c r="C408" i="5"/>
  <c r="C153" i="5"/>
  <c r="C85" i="5"/>
  <c r="I129" i="5"/>
  <c r="C126" i="5"/>
  <c r="I80" i="5"/>
  <c r="I63" i="5" s="1"/>
  <c r="I75" i="5"/>
  <c r="C66" i="5"/>
  <c r="M221" i="5"/>
  <c r="D221" i="5"/>
  <c r="E221" i="5"/>
  <c r="F221" i="5"/>
  <c r="G221" i="5"/>
  <c r="H221" i="5"/>
  <c r="I221" i="5"/>
  <c r="I197" i="5" s="1"/>
  <c r="J221" i="5"/>
  <c r="K221" i="5"/>
  <c r="K197" i="5" s="1"/>
  <c r="L221" i="5"/>
  <c r="C223" i="5"/>
  <c r="C222" i="5"/>
  <c r="N221" i="5"/>
  <c r="I333" i="5"/>
  <c r="M308" i="5"/>
  <c r="M306" i="5"/>
  <c r="M305" i="5"/>
  <c r="L306" i="5"/>
  <c r="L308" i="5"/>
  <c r="K308" i="5"/>
  <c r="K306" i="5"/>
  <c r="L305" i="5"/>
  <c r="K305" i="5"/>
  <c r="J305" i="5"/>
  <c r="J306" i="5"/>
  <c r="J308" i="5"/>
  <c r="I308" i="5"/>
  <c r="I306" i="5"/>
  <c r="I305" i="5"/>
  <c r="H305" i="5"/>
  <c r="H306" i="5"/>
  <c r="H308" i="5"/>
  <c r="G308" i="5"/>
  <c r="G306" i="5"/>
  <c r="G305" i="5"/>
  <c r="F308" i="5"/>
  <c r="F305" i="5"/>
  <c r="E308" i="5"/>
  <c r="E306" i="5"/>
  <c r="E305" i="5"/>
  <c r="D308" i="5"/>
  <c r="D306" i="5"/>
  <c r="D305" i="5"/>
  <c r="I79" i="5"/>
  <c r="I28" i="5" l="1"/>
  <c r="C413" i="5"/>
  <c r="C308" i="5"/>
  <c r="C221" i="5"/>
  <c r="N83" i="5"/>
  <c r="M83" i="5"/>
  <c r="L83" i="5"/>
  <c r="K84" i="5"/>
  <c r="K83" i="5" s="1"/>
  <c r="J83" i="5"/>
  <c r="I83" i="5"/>
  <c r="H83" i="5"/>
  <c r="G83" i="5"/>
  <c r="F83" i="5"/>
  <c r="E83" i="5"/>
  <c r="D83" i="5"/>
  <c r="C84" i="5"/>
  <c r="C83" i="5" l="1"/>
  <c r="C395" i="5"/>
  <c r="M405" i="5"/>
  <c r="L405" i="5"/>
  <c r="K405" i="5"/>
  <c r="K392" i="5" s="1"/>
  <c r="K27" i="5" s="1"/>
  <c r="K9" i="5" s="1"/>
  <c r="J405" i="5"/>
  <c r="J392" i="5" s="1"/>
  <c r="J27" i="5" s="1"/>
  <c r="I405" i="5"/>
  <c r="H405" i="5"/>
  <c r="H398" i="5" s="1"/>
  <c r="G405" i="5"/>
  <c r="F405" i="5"/>
  <c r="E405" i="5"/>
  <c r="D405" i="5"/>
  <c r="C407" i="5"/>
  <c r="C406" i="5"/>
  <c r="D369" i="5"/>
  <c r="E369" i="5"/>
  <c r="F369" i="5"/>
  <c r="G369" i="5"/>
  <c r="H369" i="5"/>
  <c r="I369" i="5"/>
  <c r="J369" i="5"/>
  <c r="K369" i="5"/>
  <c r="L369" i="5"/>
  <c r="M369" i="5"/>
  <c r="C371" i="5"/>
  <c r="C370" i="5"/>
  <c r="C402" i="5"/>
  <c r="C404" i="5"/>
  <c r="C374" i="5"/>
  <c r="C367" i="5"/>
  <c r="C365" i="5"/>
  <c r="C359" i="5"/>
  <c r="C320" i="5"/>
  <c r="C319" i="5"/>
  <c r="C316" i="5"/>
  <c r="C314" i="5"/>
  <c r="C310" i="5"/>
  <c r="C295" i="5"/>
  <c r="C290" i="5"/>
  <c r="C220" i="5"/>
  <c r="C218" i="5"/>
  <c r="C216" i="5"/>
  <c r="C215" i="5"/>
  <c r="C213" i="5"/>
  <c r="C210" i="5"/>
  <c r="C208" i="5"/>
  <c r="C207" i="5"/>
  <c r="C203" i="5"/>
  <c r="C201" i="5"/>
  <c r="C200" i="5"/>
  <c r="C150" i="5"/>
  <c r="C148" i="5"/>
  <c r="C144" i="5"/>
  <c r="C142" i="5"/>
  <c r="C140" i="5"/>
  <c r="C138" i="5"/>
  <c r="C136" i="5"/>
  <c r="C132" i="5"/>
  <c r="C82" i="5"/>
  <c r="C80" i="5"/>
  <c r="C76" i="5"/>
  <c r="C74" i="5"/>
  <c r="D372" i="5"/>
  <c r="D307" i="5" s="1"/>
  <c r="E372" i="5"/>
  <c r="F372" i="5"/>
  <c r="G372" i="5"/>
  <c r="H372" i="5"/>
  <c r="I372" i="5"/>
  <c r="J372" i="5"/>
  <c r="K372" i="5"/>
  <c r="L372" i="5"/>
  <c r="M372" i="5"/>
  <c r="C373" i="5"/>
  <c r="I347" i="5"/>
  <c r="J347" i="5"/>
  <c r="K347" i="5"/>
  <c r="L347" i="5"/>
  <c r="M347" i="5"/>
  <c r="I352" i="5"/>
  <c r="J352" i="5"/>
  <c r="K352" i="5"/>
  <c r="L352" i="5"/>
  <c r="M352" i="5"/>
  <c r="C368" i="5"/>
  <c r="K114" i="5"/>
  <c r="L114" i="5"/>
  <c r="M114" i="5"/>
  <c r="K108" i="5"/>
  <c r="L108" i="5"/>
  <c r="M108" i="5"/>
  <c r="K102" i="5"/>
  <c r="L102" i="5"/>
  <c r="M102" i="5"/>
  <c r="J100" i="5"/>
  <c r="K100" i="5"/>
  <c r="L100" i="5"/>
  <c r="M100" i="5"/>
  <c r="J99" i="5"/>
  <c r="K99" i="5"/>
  <c r="L99" i="5"/>
  <c r="M99" i="5"/>
  <c r="J98" i="5"/>
  <c r="K98" i="5"/>
  <c r="K92" i="5" s="1"/>
  <c r="L98" i="5"/>
  <c r="M98" i="5"/>
  <c r="J97" i="5"/>
  <c r="J91" i="5" s="1"/>
  <c r="K97" i="5"/>
  <c r="L97" i="5"/>
  <c r="M97" i="5"/>
  <c r="J96" i="5"/>
  <c r="K96" i="5"/>
  <c r="L96" i="5"/>
  <c r="M96" i="5"/>
  <c r="J94" i="5"/>
  <c r="K94" i="5"/>
  <c r="L94" i="5"/>
  <c r="M94" i="5"/>
  <c r="M332" i="5"/>
  <c r="J332" i="5"/>
  <c r="K332" i="5"/>
  <c r="L332" i="5"/>
  <c r="K298" i="5"/>
  <c r="L298" i="5"/>
  <c r="M298" i="5"/>
  <c r="K245" i="5"/>
  <c r="L245" i="5"/>
  <c r="M245" i="5"/>
  <c r="K244" i="5"/>
  <c r="L244" i="5"/>
  <c r="M244" i="5"/>
  <c r="K243" i="5"/>
  <c r="K237" i="5" s="1"/>
  <c r="L243" i="5"/>
  <c r="M243" i="5"/>
  <c r="M237" i="5" s="1"/>
  <c r="K242" i="5"/>
  <c r="L242" i="5"/>
  <c r="L236" i="5" s="1"/>
  <c r="M242" i="5"/>
  <c r="M236" i="5" s="1"/>
  <c r="K239" i="5"/>
  <c r="K233" i="5" s="1"/>
  <c r="L239" i="5"/>
  <c r="M239" i="5"/>
  <c r="M233" i="5" s="1"/>
  <c r="L237" i="5"/>
  <c r="K190" i="5"/>
  <c r="L190" i="5"/>
  <c r="M190" i="5"/>
  <c r="K184" i="5"/>
  <c r="L184" i="5"/>
  <c r="M184" i="5"/>
  <c r="K178" i="5"/>
  <c r="L178" i="5"/>
  <c r="M178" i="5"/>
  <c r="K176" i="5"/>
  <c r="K170" i="5" s="1"/>
  <c r="L176" i="5"/>
  <c r="L170" i="5" s="1"/>
  <c r="M176" i="5"/>
  <c r="M170" i="5" s="1"/>
  <c r="K175" i="5"/>
  <c r="L175" i="5"/>
  <c r="M175" i="5"/>
  <c r="K174" i="5"/>
  <c r="L174" i="5"/>
  <c r="M174" i="5"/>
  <c r="K173" i="5"/>
  <c r="K167" i="5" s="1"/>
  <c r="L173" i="5"/>
  <c r="M173" i="5"/>
  <c r="M167" i="5" s="1"/>
  <c r="I56" i="5"/>
  <c r="J56" i="5"/>
  <c r="K56" i="5"/>
  <c r="L56" i="5"/>
  <c r="M56" i="5"/>
  <c r="I81" i="5"/>
  <c r="J81" i="5"/>
  <c r="K81" i="5"/>
  <c r="L81" i="5"/>
  <c r="M81" i="5"/>
  <c r="J79" i="5"/>
  <c r="K79" i="5"/>
  <c r="L79" i="5"/>
  <c r="M79" i="5"/>
  <c r="I77" i="5"/>
  <c r="J77" i="5"/>
  <c r="K77" i="5"/>
  <c r="L77" i="5"/>
  <c r="M77" i="5"/>
  <c r="J75" i="5"/>
  <c r="K75" i="5"/>
  <c r="L75" i="5"/>
  <c r="M75" i="5"/>
  <c r="I73" i="5"/>
  <c r="J73" i="5"/>
  <c r="K73" i="5"/>
  <c r="L73" i="5"/>
  <c r="M73" i="5"/>
  <c r="I71" i="5"/>
  <c r="J71" i="5"/>
  <c r="K71" i="5"/>
  <c r="L71" i="5"/>
  <c r="M71" i="5"/>
  <c r="I69" i="5"/>
  <c r="J69" i="5"/>
  <c r="K69" i="5"/>
  <c r="L69" i="5"/>
  <c r="M69" i="5"/>
  <c r="I65" i="5"/>
  <c r="J65" i="5"/>
  <c r="K65" i="5"/>
  <c r="L65" i="5"/>
  <c r="M65" i="5"/>
  <c r="K67" i="5"/>
  <c r="L67" i="5"/>
  <c r="M67" i="5"/>
  <c r="L64" i="5"/>
  <c r="M64" i="5"/>
  <c r="L63" i="5"/>
  <c r="M63" i="5"/>
  <c r="I403" i="5"/>
  <c r="J403" i="5"/>
  <c r="J393" i="5" s="1"/>
  <c r="J28" i="5" s="1"/>
  <c r="K403" i="5"/>
  <c r="L403" i="5"/>
  <c r="L393" i="5" s="1"/>
  <c r="M403" i="5"/>
  <c r="M393" i="5" s="1"/>
  <c r="I401" i="5"/>
  <c r="J401" i="5"/>
  <c r="J400" i="5" s="1"/>
  <c r="J397" i="5" s="1"/>
  <c r="K401" i="5"/>
  <c r="K400" i="5" s="1"/>
  <c r="K397" i="5" s="1"/>
  <c r="L401" i="5"/>
  <c r="L400" i="5" s="1"/>
  <c r="M401" i="5"/>
  <c r="M400" i="5" s="1"/>
  <c r="I334" i="5"/>
  <c r="J334" i="5"/>
  <c r="K334" i="5"/>
  <c r="L334" i="5"/>
  <c r="M334" i="5"/>
  <c r="I330" i="5"/>
  <c r="J330" i="5"/>
  <c r="K330" i="5"/>
  <c r="L330" i="5"/>
  <c r="M330" i="5"/>
  <c r="I328" i="5"/>
  <c r="J328" i="5"/>
  <c r="K328" i="5"/>
  <c r="L328" i="5"/>
  <c r="M328" i="5"/>
  <c r="I327" i="5"/>
  <c r="J327" i="5"/>
  <c r="K327" i="5"/>
  <c r="L327" i="5"/>
  <c r="M327" i="5"/>
  <c r="J30" i="5"/>
  <c r="L30" i="5"/>
  <c r="M292" i="5"/>
  <c r="I292" i="5"/>
  <c r="J292" i="5"/>
  <c r="K292" i="5"/>
  <c r="K238" i="5" s="1"/>
  <c r="L292" i="5"/>
  <c r="I287" i="5"/>
  <c r="J287" i="5"/>
  <c r="K287" i="5"/>
  <c r="L287" i="5"/>
  <c r="M287" i="5"/>
  <c r="I282" i="5"/>
  <c r="J282" i="5"/>
  <c r="K282" i="5"/>
  <c r="L282" i="5"/>
  <c r="M282" i="5"/>
  <c r="M277" i="5"/>
  <c r="I277" i="5"/>
  <c r="J277" i="5"/>
  <c r="K277" i="5"/>
  <c r="L277" i="5"/>
  <c r="I271" i="5"/>
  <c r="J271" i="5"/>
  <c r="K271" i="5"/>
  <c r="L271" i="5"/>
  <c r="M271" i="5"/>
  <c r="I266" i="5"/>
  <c r="J266" i="5"/>
  <c r="K266" i="5"/>
  <c r="L266" i="5"/>
  <c r="M266" i="5"/>
  <c r="I261" i="5"/>
  <c r="J261" i="5"/>
  <c r="K261" i="5"/>
  <c r="L261" i="5"/>
  <c r="M261" i="5"/>
  <c r="I256" i="5"/>
  <c r="J256" i="5"/>
  <c r="K256" i="5"/>
  <c r="L256" i="5"/>
  <c r="M256" i="5"/>
  <c r="I251" i="5"/>
  <c r="J251" i="5"/>
  <c r="K251" i="5"/>
  <c r="L251" i="5"/>
  <c r="M251" i="5"/>
  <c r="J246" i="5"/>
  <c r="K246" i="5"/>
  <c r="L246" i="5"/>
  <c r="M246" i="5"/>
  <c r="J238" i="5"/>
  <c r="L238" i="5"/>
  <c r="M238" i="5"/>
  <c r="I219" i="5"/>
  <c r="J219" i="5"/>
  <c r="K219" i="5"/>
  <c r="L219" i="5"/>
  <c r="M219" i="5"/>
  <c r="I217" i="5"/>
  <c r="J217" i="5"/>
  <c r="K217" i="5"/>
  <c r="L217" i="5"/>
  <c r="M217" i="5"/>
  <c r="I214" i="5"/>
  <c r="J214" i="5"/>
  <c r="K214" i="5"/>
  <c r="L214" i="5"/>
  <c r="M214" i="5"/>
  <c r="I211" i="5"/>
  <c r="J211" i="5"/>
  <c r="K211" i="5"/>
  <c r="L211" i="5"/>
  <c r="M211" i="5"/>
  <c r="M209" i="5"/>
  <c r="I209" i="5"/>
  <c r="J209" i="5"/>
  <c r="K209" i="5"/>
  <c r="L209" i="5"/>
  <c r="I206" i="5"/>
  <c r="J206" i="5"/>
  <c r="K206" i="5"/>
  <c r="L206" i="5"/>
  <c r="M206" i="5"/>
  <c r="I204" i="5"/>
  <c r="J204" i="5"/>
  <c r="K204" i="5"/>
  <c r="L204" i="5"/>
  <c r="M204" i="5"/>
  <c r="I202" i="5"/>
  <c r="J202" i="5"/>
  <c r="K202" i="5"/>
  <c r="L202" i="5"/>
  <c r="M202" i="5"/>
  <c r="I199" i="5"/>
  <c r="J199" i="5"/>
  <c r="K199" i="5"/>
  <c r="L199" i="5"/>
  <c r="M199" i="5"/>
  <c r="J198" i="5"/>
  <c r="K198" i="5"/>
  <c r="L198" i="5"/>
  <c r="M198" i="5"/>
  <c r="L197" i="5"/>
  <c r="M197" i="5"/>
  <c r="I149" i="5"/>
  <c r="J149" i="5"/>
  <c r="K149" i="5"/>
  <c r="L149" i="5"/>
  <c r="M149" i="5"/>
  <c r="I147" i="5"/>
  <c r="J147" i="5"/>
  <c r="K147" i="5"/>
  <c r="L147" i="5"/>
  <c r="M147" i="5"/>
  <c r="I145" i="5"/>
  <c r="J145" i="5"/>
  <c r="K145" i="5"/>
  <c r="L145" i="5"/>
  <c r="M145" i="5"/>
  <c r="I143" i="5"/>
  <c r="J143" i="5"/>
  <c r="K143" i="5"/>
  <c r="L143" i="5"/>
  <c r="M143" i="5"/>
  <c r="I141" i="5"/>
  <c r="J141" i="5"/>
  <c r="K141" i="5"/>
  <c r="L141" i="5"/>
  <c r="M141" i="5"/>
  <c r="I139" i="5"/>
  <c r="J139" i="5"/>
  <c r="K139" i="5"/>
  <c r="L139" i="5"/>
  <c r="M139" i="5"/>
  <c r="I137" i="5"/>
  <c r="J137" i="5"/>
  <c r="K137" i="5"/>
  <c r="L137" i="5"/>
  <c r="M137" i="5"/>
  <c r="I135" i="5"/>
  <c r="J135" i="5"/>
  <c r="K135" i="5"/>
  <c r="L135" i="5"/>
  <c r="M135" i="5"/>
  <c r="I133" i="5"/>
  <c r="J133" i="5"/>
  <c r="K133" i="5"/>
  <c r="L133" i="5"/>
  <c r="M133" i="5"/>
  <c r="I131" i="5"/>
  <c r="J131" i="5"/>
  <c r="K131" i="5"/>
  <c r="L131" i="5"/>
  <c r="M131" i="5"/>
  <c r="I127" i="5"/>
  <c r="J127" i="5"/>
  <c r="K127" i="5"/>
  <c r="L127" i="5"/>
  <c r="M127" i="5"/>
  <c r="J129" i="5"/>
  <c r="K129" i="5"/>
  <c r="L129" i="5"/>
  <c r="M129" i="5"/>
  <c r="L122" i="5"/>
  <c r="L123" i="5"/>
  <c r="L27" i="5" s="1"/>
  <c r="M123" i="5"/>
  <c r="I124" i="5"/>
  <c r="J124" i="5"/>
  <c r="K124" i="5"/>
  <c r="L124" i="5"/>
  <c r="M124" i="5"/>
  <c r="I50" i="5"/>
  <c r="J50" i="5"/>
  <c r="K50" i="5"/>
  <c r="L50" i="5"/>
  <c r="M50" i="5"/>
  <c r="I44" i="5"/>
  <c r="J44" i="5"/>
  <c r="K44" i="5"/>
  <c r="L44" i="5"/>
  <c r="M44" i="5"/>
  <c r="I42" i="5"/>
  <c r="J42" i="5"/>
  <c r="K42" i="5"/>
  <c r="L42" i="5"/>
  <c r="M42" i="5"/>
  <c r="I41" i="5"/>
  <c r="J41" i="5"/>
  <c r="K41" i="5"/>
  <c r="L41" i="5"/>
  <c r="M41" i="5"/>
  <c r="I40" i="5"/>
  <c r="J40" i="5"/>
  <c r="K40" i="5"/>
  <c r="L40" i="5"/>
  <c r="M40" i="5"/>
  <c r="I39" i="5"/>
  <c r="J39" i="5"/>
  <c r="K39" i="5"/>
  <c r="L39" i="5"/>
  <c r="M39" i="5"/>
  <c r="I30" i="5"/>
  <c r="K30" i="5"/>
  <c r="I24" i="5"/>
  <c r="J24" i="5"/>
  <c r="K24" i="5"/>
  <c r="L24" i="5"/>
  <c r="M24" i="5"/>
  <c r="I23" i="5"/>
  <c r="J23" i="5"/>
  <c r="K23" i="5"/>
  <c r="L23" i="5"/>
  <c r="M23" i="5"/>
  <c r="I22" i="5"/>
  <c r="J22" i="5"/>
  <c r="K22" i="5"/>
  <c r="L22" i="5"/>
  <c r="M22" i="5"/>
  <c r="I21" i="5"/>
  <c r="J21" i="5"/>
  <c r="K21" i="5"/>
  <c r="L21" i="5"/>
  <c r="M21" i="5"/>
  <c r="I309" i="5"/>
  <c r="J309" i="5"/>
  <c r="K309" i="5"/>
  <c r="L309" i="5"/>
  <c r="M309" i="5"/>
  <c r="I311" i="5"/>
  <c r="J311" i="5"/>
  <c r="K311" i="5"/>
  <c r="L311" i="5"/>
  <c r="M311" i="5"/>
  <c r="I313" i="5"/>
  <c r="J313" i="5"/>
  <c r="K313" i="5"/>
  <c r="L313" i="5"/>
  <c r="M313" i="5"/>
  <c r="I315" i="5"/>
  <c r="J315" i="5"/>
  <c r="K315" i="5"/>
  <c r="L315" i="5"/>
  <c r="M315" i="5"/>
  <c r="I317" i="5"/>
  <c r="J317" i="5"/>
  <c r="K317" i="5"/>
  <c r="L317" i="5"/>
  <c r="M317" i="5"/>
  <c r="I322" i="5"/>
  <c r="J322" i="5"/>
  <c r="K322" i="5"/>
  <c r="L322" i="5"/>
  <c r="M322" i="5"/>
  <c r="I324" i="5"/>
  <c r="J324" i="5"/>
  <c r="K324" i="5"/>
  <c r="L324" i="5"/>
  <c r="M324" i="5"/>
  <c r="I366" i="5"/>
  <c r="J366" i="5"/>
  <c r="K366" i="5"/>
  <c r="L366" i="5"/>
  <c r="M366" i="5"/>
  <c r="I363" i="5"/>
  <c r="J363" i="5"/>
  <c r="K363" i="5"/>
  <c r="L363" i="5"/>
  <c r="M363" i="5"/>
  <c r="I357" i="5"/>
  <c r="J357" i="5"/>
  <c r="K357" i="5"/>
  <c r="L357" i="5"/>
  <c r="M357" i="5"/>
  <c r="H197" i="5"/>
  <c r="N219" i="5"/>
  <c r="H219" i="5"/>
  <c r="G219" i="5"/>
  <c r="F219" i="5"/>
  <c r="E219" i="5"/>
  <c r="D219" i="5"/>
  <c r="E403" i="5"/>
  <c r="F403" i="5"/>
  <c r="G403" i="5"/>
  <c r="H403" i="5"/>
  <c r="D403" i="5"/>
  <c r="H121" i="5"/>
  <c r="H28" i="5" s="1"/>
  <c r="D64" i="5"/>
  <c r="D79" i="5"/>
  <c r="E79" i="5"/>
  <c r="F79" i="5"/>
  <c r="G79" i="5"/>
  <c r="H79" i="5"/>
  <c r="D81" i="5"/>
  <c r="E81" i="5"/>
  <c r="F81" i="5"/>
  <c r="G81" i="5"/>
  <c r="H81" i="5"/>
  <c r="D271" i="5"/>
  <c r="E271" i="5"/>
  <c r="F271" i="5"/>
  <c r="G271" i="5"/>
  <c r="H271" i="5"/>
  <c r="D246" i="5"/>
  <c r="E246" i="5"/>
  <c r="F246" i="5"/>
  <c r="G246" i="5"/>
  <c r="H246" i="5"/>
  <c r="D214" i="5"/>
  <c r="E214" i="5"/>
  <c r="F214" i="5"/>
  <c r="G214" i="5"/>
  <c r="H214" i="5"/>
  <c r="D211" i="5"/>
  <c r="E211" i="5"/>
  <c r="F211" i="5"/>
  <c r="G211" i="5"/>
  <c r="H211" i="5"/>
  <c r="D209" i="5"/>
  <c r="E209" i="5"/>
  <c r="F209" i="5"/>
  <c r="G209" i="5"/>
  <c r="H209" i="5"/>
  <c r="D206" i="5"/>
  <c r="E206" i="5"/>
  <c r="F206" i="5"/>
  <c r="G206" i="5"/>
  <c r="H206" i="5"/>
  <c r="D204" i="5"/>
  <c r="E204" i="5"/>
  <c r="H204" i="5"/>
  <c r="D202" i="5"/>
  <c r="E202" i="5"/>
  <c r="F202" i="5"/>
  <c r="G202" i="5"/>
  <c r="H202" i="5"/>
  <c r="D199" i="5"/>
  <c r="E199" i="5"/>
  <c r="F199" i="5"/>
  <c r="G199" i="5"/>
  <c r="H199" i="5"/>
  <c r="E197" i="5"/>
  <c r="D197" i="5"/>
  <c r="H217" i="5"/>
  <c r="F217" i="5"/>
  <c r="E217" i="5"/>
  <c r="D217" i="5"/>
  <c r="G217" i="5"/>
  <c r="C212" i="5"/>
  <c r="C351" i="5"/>
  <c r="C350" i="5"/>
  <c r="C349" i="5"/>
  <c r="C348" i="5"/>
  <c r="C338" i="5"/>
  <c r="C336" i="5"/>
  <c r="C335" i="5"/>
  <c r="C333" i="5"/>
  <c r="C329" i="5"/>
  <c r="C328" i="5" s="1"/>
  <c r="D324" i="5"/>
  <c r="E324" i="5"/>
  <c r="F324" i="5"/>
  <c r="G324" i="5"/>
  <c r="H324" i="5"/>
  <c r="D309" i="5"/>
  <c r="E309" i="5"/>
  <c r="F309" i="5"/>
  <c r="G309" i="5"/>
  <c r="H309" i="5"/>
  <c r="D311" i="5"/>
  <c r="E311" i="5"/>
  <c r="F311" i="5"/>
  <c r="G311" i="5"/>
  <c r="H311" i="5"/>
  <c r="D313" i="5"/>
  <c r="E313" i="5"/>
  <c r="F313" i="5"/>
  <c r="G313" i="5"/>
  <c r="H313" i="5"/>
  <c r="D315" i="5"/>
  <c r="E315" i="5"/>
  <c r="F315" i="5"/>
  <c r="G315" i="5"/>
  <c r="H315" i="5"/>
  <c r="D317" i="5"/>
  <c r="E317" i="5"/>
  <c r="F317" i="5"/>
  <c r="G317" i="5"/>
  <c r="H317" i="5"/>
  <c r="C321" i="5"/>
  <c r="C311" i="5"/>
  <c r="C364" i="5"/>
  <c r="C362" i="5"/>
  <c r="C355" i="5"/>
  <c r="H327" i="5"/>
  <c r="H307" i="5" s="1"/>
  <c r="H366" i="5"/>
  <c r="H198" i="5"/>
  <c r="H123" i="5"/>
  <c r="H122" i="5"/>
  <c r="G205" i="5"/>
  <c r="G204" i="5" s="1"/>
  <c r="D124" i="5"/>
  <c r="N363" i="5"/>
  <c r="N369" i="5" s="1"/>
  <c r="E363" i="5"/>
  <c r="F363" i="5"/>
  <c r="G363" i="5"/>
  <c r="H363" i="5"/>
  <c r="D363" i="5"/>
  <c r="N149" i="5"/>
  <c r="G146" i="5"/>
  <c r="C146" i="5" s="1"/>
  <c r="G130" i="5"/>
  <c r="G122" i="5"/>
  <c r="H149" i="5"/>
  <c r="K307" i="5" l="1"/>
  <c r="H392" i="5"/>
  <c r="H27" i="5" s="1"/>
  <c r="C398" i="5"/>
  <c r="H397" i="5"/>
  <c r="L17" i="5"/>
  <c r="J17" i="5"/>
  <c r="M17" i="5"/>
  <c r="K17" i="5"/>
  <c r="L16" i="5"/>
  <c r="M33" i="5"/>
  <c r="M15" i="5"/>
  <c r="K33" i="5"/>
  <c r="L36" i="5"/>
  <c r="L18" i="5"/>
  <c r="L12" i="5" s="1"/>
  <c r="L15" i="5"/>
  <c r="M16" i="5"/>
  <c r="K16" i="5"/>
  <c r="M36" i="5"/>
  <c r="M18" i="5"/>
  <c r="K36" i="5"/>
  <c r="K18" i="5"/>
  <c r="K12" i="5" s="1"/>
  <c r="I36" i="5"/>
  <c r="M91" i="5"/>
  <c r="K91" i="5"/>
  <c r="M92" i="5"/>
  <c r="M62" i="5"/>
  <c r="K35" i="5"/>
  <c r="L307" i="5"/>
  <c r="L304" i="5" s="1"/>
  <c r="J307" i="5"/>
  <c r="J232" i="5" s="1"/>
  <c r="L29" i="5"/>
  <c r="L169" i="5"/>
  <c r="C149" i="5"/>
  <c r="C366" i="5"/>
  <c r="C403" i="5"/>
  <c r="M27" i="5"/>
  <c r="M35" i="5"/>
  <c r="L92" i="5"/>
  <c r="M168" i="5"/>
  <c r="K168" i="5"/>
  <c r="M307" i="5"/>
  <c r="M232" i="5" s="1"/>
  <c r="I307" i="5"/>
  <c r="I232" i="5" s="1"/>
  <c r="L93" i="5"/>
  <c r="K93" i="5"/>
  <c r="J93" i="5"/>
  <c r="C393" i="5"/>
  <c r="I38" i="5"/>
  <c r="C217" i="5"/>
  <c r="C199" i="5"/>
  <c r="J92" i="5"/>
  <c r="L34" i="5"/>
  <c r="C363" i="5"/>
  <c r="C405" i="5"/>
  <c r="C315" i="5"/>
  <c r="C206" i="5"/>
  <c r="C81" i="5"/>
  <c r="C219" i="5"/>
  <c r="C317" i="5"/>
  <c r="C313" i="5"/>
  <c r="C309" i="5"/>
  <c r="C324" i="5"/>
  <c r="C209" i="5"/>
  <c r="C214" i="5"/>
  <c r="M120" i="5"/>
  <c r="C211" i="5"/>
  <c r="M196" i="5"/>
  <c r="K196" i="5"/>
  <c r="C202" i="5"/>
  <c r="K172" i="5"/>
  <c r="M241" i="5"/>
  <c r="K241" i="5"/>
  <c r="L91" i="5"/>
  <c r="C372" i="5"/>
  <c r="C369" i="5"/>
  <c r="H120" i="5"/>
  <c r="M93" i="5"/>
  <c r="C79" i="5"/>
  <c r="K62" i="5"/>
  <c r="K120" i="5"/>
  <c r="H326" i="5"/>
  <c r="J20" i="5"/>
  <c r="L397" i="5"/>
  <c r="L394" i="5"/>
  <c r="L391" i="5" s="1"/>
  <c r="M397" i="5"/>
  <c r="M394" i="5"/>
  <c r="M391" i="5" s="1"/>
  <c r="K394" i="5"/>
  <c r="K391" i="5" s="1"/>
  <c r="K326" i="5"/>
  <c r="I326" i="5"/>
  <c r="M326" i="5"/>
  <c r="M30" i="5"/>
  <c r="L230" i="5"/>
  <c r="M231" i="5"/>
  <c r="L233" i="5"/>
  <c r="L231" i="5"/>
  <c r="M230" i="5"/>
  <c r="K236" i="5"/>
  <c r="K230" i="5" s="1"/>
  <c r="L241" i="5"/>
  <c r="K231" i="5"/>
  <c r="M235" i="5"/>
  <c r="L235" i="5"/>
  <c r="K169" i="5"/>
  <c r="I196" i="5"/>
  <c r="M169" i="5"/>
  <c r="M172" i="5"/>
  <c r="L172" i="5"/>
  <c r="L167" i="5"/>
  <c r="J120" i="5"/>
  <c r="L120" i="5"/>
  <c r="I120" i="5"/>
  <c r="L20" i="5"/>
  <c r="M28" i="5"/>
  <c r="M34" i="5"/>
  <c r="I34" i="5"/>
  <c r="L62" i="5"/>
  <c r="J34" i="5"/>
  <c r="L326" i="5"/>
  <c r="J326" i="5"/>
  <c r="K232" i="5"/>
  <c r="L28" i="5"/>
  <c r="L196" i="5"/>
  <c r="J196" i="5"/>
  <c r="L168" i="5"/>
  <c r="J36" i="5"/>
  <c r="I33" i="5"/>
  <c r="K38" i="5"/>
  <c r="L35" i="5"/>
  <c r="M38" i="5"/>
  <c r="L38" i="5"/>
  <c r="J38" i="5"/>
  <c r="K34" i="5"/>
  <c r="L33" i="5"/>
  <c r="J33" i="5"/>
  <c r="M20" i="5"/>
  <c r="K20" i="5"/>
  <c r="I20" i="5"/>
  <c r="H196" i="5"/>
  <c r="G197" i="5"/>
  <c r="D147" i="5"/>
  <c r="E147" i="5"/>
  <c r="F147" i="5"/>
  <c r="G147" i="5"/>
  <c r="H147" i="5"/>
  <c r="J304" i="5" l="1"/>
  <c r="L232" i="5"/>
  <c r="M29" i="5"/>
  <c r="M304" i="5"/>
  <c r="C392" i="5"/>
  <c r="M90" i="5"/>
  <c r="M166" i="5"/>
  <c r="K90" i="5"/>
  <c r="K32" i="5"/>
  <c r="M9" i="5"/>
  <c r="L14" i="5"/>
  <c r="K29" i="5"/>
  <c r="K15" i="5"/>
  <c r="K14" i="5" s="1"/>
  <c r="M14" i="5"/>
  <c r="K166" i="5"/>
  <c r="M32" i="5"/>
  <c r="L90" i="5"/>
  <c r="K304" i="5"/>
  <c r="L11" i="5"/>
  <c r="J90" i="5"/>
  <c r="M11" i="5"/>
  <c r="M12" i="5"/>
  <c r="I304" i="5"/>
  <c r="L32" i="5"/>
  <c r="C147" i="5"/>
  <c r="K26" i="5"/>
  <c r="M229" i="5"/>
  <c r="L229" i="5"/>
  <c r="K235" i="5"/>
  <c r="K229" i="5"/>
  <c r="L166" i="5"/>
  <c r="L9" i="5"/>
  <c r="L10" i="5"/>
  <c r="L26" i="5"/>
  <c r="M26" i="5"/>
  <c r="K11" i="5"/>
  <c r="K10" i="5"/>
  <c r="M10" i="5"/>
  <c r="N217" i="5"/>
  <c r="C293" i="5"/>
  <c r="C294" i="5"/>
  <c r="C296" i="5"/>
  <c r="F244" i="5"/>
  <c r="F238" i="5" s="1"/>
  <c r="G244" i="5"/>
  <c r="G238" i="5" s="1"/>
  <c r="H244" i="5"/>
  <c r="I244" i="5"/>
  <c r="J244" i="5"/>
  <c r="E292" i="5"/>
  <c r="F292" i="5"/>
  <c r="G292" i="5"/>
  <c r="H292" i="5"/>
  <c r="D292" i="5"/>
  <c r="C292" i="5" l="1"/>
  <c r="M8" i="5"/>
  <c r="L8" i="5"/>
  <c r="K8" i="5"/>
  <c r="G134" i="5"/>
  <c r="F130" i="5"/>
  <c r="C130" i="5" s="1"/>
  <c r="C128" i="5"/>
  <c r="F198" i="5"/>
  <c r="D198" i="5"/>
  <c r="E198" i="5"/>
  <c r="G198" i="5"/>
  <c r="D196" i="5" l="1"/>
  <c r="C198" i="5"/>
  <c r="E121" i="5"/>
  <c r="E28" i="5" s="1"/>
  <c r="G327" i="5"/>
  <c r="G307" i="5" s="1"/>
  <c r="G121" i="5"/>
  <c r="G28" i="5" s="1"/>
  <c r="G330" i="5"/>
  <c r="F205" i="5" l="1"/>
  <c r="C205" i="5" s="1"/>
  <c r="G261" i="5"/>
  <c r="H261" i="5"/>
  <c r="G357" i="5"/>
  <c r="H357" i="5"/>
  <c r="G69" i="5"/>
  <c r="F134" i="5"/>
  <c r="C134" i="5" s="1"/>
  <c r="F78" i="5"/>
  <c r="C78" i="5" s="1"/>
  <c r="F361" i="5"/>
  <c r="F306" i="5" s="1"/>
  <c r="F72" i="5"/>
  <c r="C72" i="5" s="1"/>
  <c r="F70" i="5"/>
  <c r="F331" i="5"/>
  <c r="F124" i="5"/>
  <c r="F65" i="5"/>
  <c r="F123" i="5"/>
  <c r="F27" i="5" s="1"/>
  <c r="F122" i="5"/>
  <c r="F141" i="5"/>
  <c r="D123" i="5"/>
  <c r="E123" i="5"/>
  <c r="G123" i="5"/>
  <c r="G27" i="5" s="1"/>
  <c r="D145" i="5"/>
  <c r="E145" i="5"/>
  <c r="F145" i="5"/>
  <c r="G145" i="5"/>
  <c r="H145" i="5"/>
  <c r="D135" i="5"/>
  <c r="E135" i="5"/>
  <c r="F135" i="5"/>
  <c r="G135" i="5"/>
  <c r="H135" i="5"/>
  <c r="G143" i="5"/>
  <c r="H143" i="5"/>
  <c r="F143" i="5"/>
  <c r="F63" i="5" l="1"/>
  <c r="C70" i="5"/>
  <c r="C27" i="5"/>
  <c r="C143" i="5"/>
  <c r="C306" i="5"/>
  <c r="C361" i="5"/>
  <c r="C135" i="5"/>
  <c r="C123" i="5"/>
  <c r="C145" i="5"/>
  <c r="F327" i="5"/>
  <c r="F307" i="5" s="1"/>
  <c r="F304" i="5" s="1"/>
  <c r="C331" i="5"/>
  <c r="C330" i="5" s="1"/>
  <c r="F204" i="5"/>
  <c r="C204" i="5" s="1"/>
  <c r="F197" i="5"/>
  <c r="C197" i="5" s="1"/>
  <c r="F121" i="5"/>
  <c r="F120" i="5" s="1"/>
  <c r="F69" i="5"/>
  <c r="G120" i="5"/>
  <c r="F360" i="5"/>
  <c r="C360" i="5" s="1"/>
  <c r="C275" i="5"/>
  <c r="C273" i="5"/>
  <c r="C272" i="5"/>
  <c r="C270" i="5"/>
  <c r="C269" i="5"/>
  <c r="C268" i="5"/>
  <c r="C267" i="5"/>
  <c r="H266" i="5"/>
  <c r="G266" i="5"/>
  <c r="F266" i="5"/>
  <c r="E266" i="5"/>
  <c r="D266" i="5"/>
  <c r="C265" i="5"/>
  <c r="C264" i="5"/>
  <c r="C263" i="5"/>
  <c r="C262" i="5"/>
  <c r="F261" i="5"/>
  <c r="E261" i="5"/>
  <c r="D261" i="5"/>
  <c r="C260" i="5"/>
  <c r="C259" i="5"/>
  <c r="C258" i="5"/>
  <c r="C257" i="5"/>
  <c r="H256" i="5"/>
  <c r="G256" i="5"/>
  <c r="F256" i="5"/>
  <c r="E256" i="5"/>
  <c r="D256" i="5"/>
  <c r="F357" i="5"/>
  <c r="C357" i="5" s="1"/>
  <c r="H141" i="5"/>
  <c r="G141" i="5"/>
  <c r="I400" i="5"/>
  <c r="G401" i="5"/>
  <c r="G400" i="5" s="1"/>
  <c r="G394" i="5" s="1"/>
  <c r="G391" i="5" s="1"/>
  <c r="F401" i="5"/>
  <c r="F400" i="5" s="1"/>
  <c r="F394" i="5" s="1"/>
  <c r="F391" i="5" s="1"/>
  <c r="E401" i="5"/>
  <c r="E400" i="5" s="1"/>
  <c r="E394" i="5" s="1"/>
  <c r="E391" i="5" s="1"/>
  <c r="D401" i="5"/>
  <c r="C356" i="5"/>
  <c r="C354" i="5"/>
  <c r="C353" i="5"/>
  <c r="H352" i="5"/>
  <c r="G352" i="5"/>
  <c r="F352" i="5"/>
  <c r="E352" i="5"/>
  <c r="D352" i="5"/>
  <c r="H347" i="5"/>
  <c r="G347" i="5"/>
  <c r="F347" i="5"/>
  <c r="E347" i="5"/>
  <c r="D347" i="5"/>
  <c r="E337" i="5"/>
  <c r="C337" i="5" s="1"/>
  <c r="H334" i="5"/>
  <c r="G334" i="5"/>
  <c r="F334" i="5"/>
  <c r="D334" i="5"/>
  <c r="I332" i="5"/>
  <c r="H332" i="5"/>
  <c r="G332" i="5"/>
  <c r="F332" i="5"/>
  <c r="E332" i="5"/>
  <c r="D332" i="5"/>
  <c r="C332" i="5"/>
  <c r="H330" i="5"/>
  <c r="F330" i="5"/>
  <c r="E330" i="5"/>
  <c r="D330" i="5"/>
  <c r="H328" i="5"/>
  <c r="G328" i="5"/>
  <c r="F328" i="5"/>
  <c r="E328" i="5"/>
  <c r="D328" i="5"/>
  <c r="E327" i="5"/>
  <c r="D326" i="5"/>
  <c r="H322" i="5"/>
  <c r="G322" i="5"/>
  <c r="F322" i="5"/>
  <c r="E322" i="5"/>
  <c r="D322" i="5"/>
  <c r="H30" i="5"/>
  <c r="H304" i="5"/>
  <c r="D304" i="5"/>
  <c r="C302" i="5"/>
  <c r="C301" i="5"/>
  <c r="C300" i="5"/>
  <c r="C299" i="5"/>
  <c r="J298" i="5"/>
  <c r="I298" i="5"/>
  <c r="H298" i="5"/>
  <c r="G298" i="5"/>
  <c r="F298" i="5"/>
  <c r="E298" i="5"/>
  <c r="D298" i="5"/>
  <c r="C291" i="5"/>
  <c r="C289" i="5"/>
  <c r="C288" i="5"/>
  <c r="H287" i="5"/>
  <c r="G287" i="5"/>
  <c r="F287" i="5"/>
  <c r="E287" i="5"/>
  <c r="D287" i="5"/>
  <c r="C286" i="5"/>
  <c r="C284" i="5"/>
  <c r="C283" i="5"/>
  <c r="H282" i="5"/>
  <c r="G282" i="5"/>
  <c r="F282" i="5"/>
  <c r="E282" i="5"/>
  <c r="D282" i="5"/>
  <c r="C281" i="5"/>
  <c r="C279" i="5"/>
  <c r="C278" i="5"/>
  <c r="H277" i="5"/>
  <c r="G277" i="5"/>
  <c r="F277" i="5"/>
  <c r="E277" i="5"/>
  <c r="D277" i="5"/>
  <c r="C255" i="5"/>
  <c r="C254" i="5"/>
  <c r="C253" i="5"/>
  <c r="C252" i="5"/>
  <c r="H251" i="5"/>
  <c r="G251" i="5"/>
  <c r="F251" i="5"/>
  <c r="E251" i="5"/>
  <c r="D251" i="5"/>
  <c r="C250" i="5"/>
  <c r="C248" i="5"/>
  <c r="C247" i="5"/>
  <c r="J245" i="5"/>
  <c r="J239" i="5" s="1"/>
  <c r="J18" i="5" s="1"/>
  <c r="I245" i="5"/>
  <c r="I239" i="5" s="1"/>
  <c r="I233" i="5" s="1"/>
  <c r="H245" i="5"/>
  <c r="H239" i="5" s="1"/>
  <c r="G245" i="5"/>
  <c r="G239" i="5" s="1"/>
  <c r="F245" i="5"/>
  <c r="F239" i="5" s="1"/>
  <c r="E245" i="5"/>
  <c r="E239" i="5" s="1"/>
  <c r="D245" i="5"/>
  <c r="D239" i="5" s="1"/>
  <c r="E244" i="5"/>
  <c r="E238" i="5" s="1"/>
  <c r="D244" i="5"/>
  <c r="J243" i="5"/>
  <c r="J237" i="5" s="1"/>
  <c r="J16" i="5" s="1"/>
  <c r="I243" i="5"/>
  <c r="I237" i="5" s="1"/>
  <c r="I231" i="5" s="1"/>
  <c r="H243" i="5"/>
  <c r="G243" i="5"/>
  <c r="G237" i="5" s="1"/>
  <c r="F243" i="5"/>
  <c r="F237" i="5" s="1"/>
  <c r="E243" i="5"/>
  <c r="E237" i="5" s="1"/>
  <c r="D243" i="5"/>
  <c r="J242" i="5"/>
  <c r="I242" i="5"/>
  <c r="H242" i="5"/>
  <c r="G242" i="5"/>
  <c r="G236" i="5" s="1"/>
  <c r="F242" i="5"/>
  <c r="E242" i="5"/>
  <c r="E236" i="5" s="1"/>
  <c r="D242" i="5"/>
  <c r="H237" i="5"/>
  <c r="H231" i="5" s="1"/>
  <c r="C194" i="5"/>
  <c r="C193" i="5"/>
  <c r="C192" i="5"/>
  <c r="C191" i="5"/>
  <c r="J190" i="5"/>
  <c r="I190" i="5"/>
  <c r="H190" i="5"/>
  <c r="G190" i="5"/>
  <c r="F190" i="5"/>
  <c r="E190" i="5"/>
  <c r="D190" i="5"/>
  <c r="C188" i="5"/>
  <c r="C187" i="5"/>
  <c r="C186" i="5"/>
  <c r="C185" i="5"/>
  <c r="J184" i="5"/>
  <c r="I184" i="5"/>
  <c r="H184" i="5"/>
  <c r="G184" i="5"/>
  <c r="F184" i="5"/>
  <c r="E184" i="5"/>
  <c r="D184" i="5"/>
  <c r="C182" i="5"/>
  <c r="C181" i="5"/>
  <c r="C180" i="5"/>
  <c r="C179" i="5"/>
  <c r="J178" i="5"/>
  <c r="I178" i="5"/>
  <c r="H178" i="5"/>
  <c r="G178" i="5"/>
  <c r="F178" i="5"/>
  <c r="E178" i="5"/>
  <c r="D178" i="5"/>
  <c r="J176" i="5"/>
  <c r="J170" i="5" s="1"/>
  <c r="I176" i="5"/>
  <c r="I170" i="5" s="1"/>
  <c r="H176" i="5"/>
  <c r="H170" i="5" s="1"/>
  <c r="G176" i="5"/>
  <c r="G170" i="5" s="1"/>
  <c r="F176" i="5"/>
  <c r="F170" i="5" s="1"/>
  <c r="E176" i="5"/>
  <c r="E170" i="5" s="1"/>
  <c r="D176" i="5"/>
  <c r="J175" i="5"/>
  <c r="J169" i="5" s="1"/>
  <c r="I175" i="5"/>
  <c r="I169" i="5" s="1"/>
  <c r="H175" i="5"/>
  <c r="G175" i="5"/>
  <c r="G169" i="5" s="1"/>
  <c r="F175" i="5"/>
  <c r="F169" i="5" s="1"/>
  <c r="E175" i="5"/>
  <c r="E169" i="5" s="1"/>
  <c r="D175" i="5"/>
  <c r="D169" i="5" s="1"/>
  <c r="J174" i="5"/>
  <c r="J168" i="5" s="1"/>
  <c r="I174" i="5"/>
  <c r="I168" i="5" s="1"/>
  <c r="H174" i="5"/>
  <c r="H168" i="5" s="1"/>
  <c r="G174" i="5"/>
  <c r="F174" i="5"/>
  <c r="E174" i="5"/>
  <c r="E168" i="5" s="1"/>
  <c r="D174" i="5"/>
  <c r="J173" i="5"/>
  <c r="J167" i="5" s="1"/>
  <c r="I173" i="5"/>
  <c r="I167" i="5" s="1"/>
  <c r="H173" i="5"/>
  <c r="H167" i="5" s="1"/>
  <c r="G173" i="5"/>
  <c r="G167" i="5" s="1"/>
  <c r="F173" i="5"/>
  <c r="F167" i="5" s="1"/>
  <c r="E173" i="5"/>
  <c r="E167" i="5" s="1"/>
  <c r="D173" i="5"/>
  <c r="H139" i="5"/>
  <c r="G139" i="5"/>
  <c r="F139" i="5"/>
  <c r="E139" i="5"/>
  <c r="D139" i="5"/>
  <c r="H137" i="5"/>
  <c r="G137" i="5"/>
  <c r="F137" i="5"/>
  <c r="E137" i="5"/>
  <c r="D137" i="5"/>
  <c r="H133" i="5"/>
  <c r="G133" i="5"/>
  <c r="F133" i="5"/>
  <c r="E133" i="5"/>
  <c r="D133" i="5"/>
  <c r="H131" i="5"/>
  <c r="G131" i="5"/>
  <c r="F131" i="5"/>
  <c r="E131" i="5"/>
  <c r="D131" i="5"/>
  <c r="H129" i="5"/>
  <c r="G129" i="5"/>
  <c r="F129" i="5"/>
  <c r="E129" i="5"/>
  <c r="D129" i="5"/>
  <c r="H127" i="5"/>
  <c r="G127" i="5"/>
  <c r="F127" i="5"/>
  <c r="E127" i="5"/>
  <c r="D127" i="5"/>
  <c r="C127" i="5"/>
  <c r="C125" i="5"/>
  <c r="H124" i="5"/>
  <c r="G124" i="5"/>
  <c r="E124" i="5"/>
  <c r="E122" i="5"/>
  <c r="D122" i="5"/>
  <c r="D121" i="5"/>
  <c r="D28" i="5" s="1"/>
  <c r="C118" i="5"/>
  <c r="C117" i="5"/>
  <c r="C116" i="5"/>
  <c r="C115" i="5"/>
  <c r="J114" i="5"/>
  <c r="I114" i="5"/>
  <c r="H114" i="5"/>
  <c r="G114" i="5"/>
  <c r="F114" i="5"/>
  <c r="E114" i="5"/>
  <c r="D114" i="5"/>
  <c r="C112" i="5"/>
  <c r="C111" i="5"/>
  <c r="C110" i="5"/>
  <c r="C109" i="5"/>
  <c r="J108" i="5"/>
  <c r="I108" i="5"/>
  <c r="H108" i="5"/>
  <c r="G108" i="5"/>
  <c r="F108" i="5"/>
  <c r="E108" i="5"/>
  <c r="D108" i="5"/>
  <c r="C106" i="5"/>
  <c r="C105" i="5"/>
  <c r="C104" i="5"/>
  <c r="C103" i="5"/>
  <c r="J102" i="5"/>
  <c r="I102" i="5"/>
  <c r="H102" i="5"/>
  <c r="G102" i="5"/>
  <c r="F102" i="5"/>
  <c r="E102" i="5"/>
  <c r="D102" i="5"/>
  <c r="I100" i="5"/>
  <c r="H100" i="5"/>
  <c r="H94" i="5" s="1"/>
  <c r="G100" i="5"/>
  <c r="G94" i="5" s="1"/>
  <c r="F100" i="5"/>
  <c r="F94" i="5" s="1"/>
  <c r="E100" i="5"/>
  <c r="E94" i="5" s="1"/>
  <c r="D100" i="5"/>
  <c r="D94" i="5" s="1"/>
  <c r="I99" i="5"/>
  <c r="I17" i="5" s="1"/>
  <c r="H99" i="5"/>
  <c r="H93" i="5" s="1"/>
  <c r="G99" i="5"/>
  <c r="F99" i="5"/>
  <c r="E99" i="5"/>
  <c r="D99" i="5"/>
  <c r="I98" i="5"/>
  <c r="I16" i="5" s="1"/>
  <c r="H98" i="5"/>
  <c r="G98" i="5"/>
  <c r="G92" i="5" s="1"/>
  <c r="F98" i="5"/>
  <c r="E98" i="5"/>
  <c r="D98" i="5"/>
  <c r="I97" i="5"/>
  <c r="H97" i="5"/>
  <c r="H91" i="5" s="1"/>
  <c r="G97" i="5"/>
  <c r="G91" i="5" s="1"/>
  <c r="F97" i="5"/>
  <c r="F91" i="5" s="1"/>
  <c r="E97" i="5"/>
  <c r="E91" i="5" s="1"/>
  <c r="D97" i="5"/>
  <c r="D91" i="5" s="1"/>
  <c r="H77" i="5"/>
  <c r="G77" i="5"/>
  <c r="F77" i="5"/>
  <c r="E77" i="5"/>
  <c r="D77" i="5"/>
  <c r="H75" i="5"/>
  <c r="G75" i="5"/>
  <c r="F75" i="5"/>
  <c r="E75" i="5"/>
  <c r="D75" i="5"/>
  <c r="H73" i="5"/>
  <c r="G73" i="5"/>
  <c r="F73" i="5"/>
  <c r="E73" i="5"/>
  <c r="D73" i="5"/>
  <c r="H71" i="5"/>
  <c r="G71" i="5"/>
  <c r="F71" i="5"/>
  <c r="E71" i="5"/>
  <c r="D71" i="5"/>
  <c r="H69" i="5"/>
  <c r="E69" i="5"/>
  <c r="D69" i="5"/>
  <c r="G68" i="5"/>
  <c r="F67" i="5"/>
  <c r="E67" i="5"/>
  <c r="D67" i="5"/>
  <c r="H65" i="5"/>
  <c r="G65" i="5"/>
  <c r="E65" i="5"/>
  <c r="D65" i="5"/>
  <c r="F64" i="5"/>
  <c r="E64" i="5"/>
  <c r="C60" i="5"/>
  <c r="C59" i="5"/>
  <c r="C58" i="5"/>
  <c r="C57" i="5"/>
  <c r="H56" i="5"/>
  <c r="G56" i="5"/>
  <c r="F56" i="5"/>
  <c r="E56" i="5"/>
  <c r="D56" i="5"/>
  <c r="C54" i="5"/>
  <c r="C53" i="5"/>
  <c r="C52" i="5"/>
  <c r="C51" i="5"/>
  <c r="H50" i="5"/>
  <c r="G50" i="5"/>
  <c r="F50" i="5"/>
  <c r="E50" i="5"/>
  <c r="D50" i="5"/>
  <c r="C48" i="5"/>
  <c r="C47" i="5"/>
  <c r="C46" i="5"/>
  <c r="C45" i="5"/>
  <c r="H44" i="5"/>
  <c r="G44" i="5"/>
  <c r="F44" i="5"/>
  <c r="E44" i="5"/>
  <c r="D44" i="5"/>
  <c r="H42" i="5"/>
  <c r="G42" i="5"/>
  <c r="F42" i="5"/>
  <c r="E42" i="5"/>
  <c r="D42" i="5"/>
  <c r="H41" i="5"/>
  <c r="G41" i="5"/>
  <c r="F41" i="5"/>
  <c r="E41" i="5"/>
  <c r="D41" i="5"/>
  <c r="H40" i="5"/>
  <c r="G40" i="5"/>
  <c r="F40" i="5"/>
  <c r="E40" i="5"/>
  <c r="D40" i="5"/>
  <c r="H39" i="5"/>
  <c r="G39" i="5"/>
  <c r="F39" i="5"/>
  <c r="E39" i="5"/>
  <c r="D39" i="5"/>
  <c r="G30" i="5"/>
  <c r="F30" i="5"/>
  <c r="E30" i="5"/>
  <c r="H24" i="5"/>
  <c r="G24" i="5"/>
  <c r="F24" i="5"/>
  <c r="E24" i="5"/>
  <c r="D24" i="5"/>
  <c r="H23" i="5"/>
  <c r="G23" i="5"/>
  <c r="F23" i="5"/>
  <c r="E23" i="5"/>
  <c r="D23" i="5"/>
  <c r="H22" i="5"/>
  <c r="G22" i="5"/>
  <c r="F22" i="5"/>
  <c r="E22" i="5"/>
  <c r="D22" i="5"/>
  <c r="H21" i="5"/>
  <c r="G21" i="5"/>
  <c r="F21" i="5"/>
  <c r="E21" i="5"/>
  <c r="D21" i="5"/>
  <c r="F29" i="5" l="1"/>
  <c r="F168" i="5"/>
  <c r="H16" i="5"/>
  <c r="H10" i="5" s="1"/>
  <c r="I394" i="5"/>
  <c r="I391" i="5" s="1"/>
  <c r="I397" i="5"/>
  <c r="C63" i="5"/>
  <c r="F28" i="5"/>
  <c r="F17" i="5"/>
  <c r="I18" i="5"/>
  <c r="I12" i="5" s="1"/>
  <c r="E15" i="5"/>
  <c r="E9" i="5" s="1"/>
  <c r="G15" i="5"/>
  <c r="E17" i="5"/>
  <c r="G17" i="5"/>
  <c r="C327" i="5"/>
  <c r="D34" i="5"/>
  <c r="F34" i="5"/>
  <c r="F16" i="5"/>
  <c r="F10" i="5" s="1"/>
  <c r="D36" i="5"/>
  <c r="D18" i="5"/>
  <c r="F36" i="5"/>
  <c r="F18" i="5"/>
  <c r="F12" i="5" s="1"/>
  <c r="H36" i="5"/>
  <c r="H18" i="5"/>
  <c r="H12" i="5" s="1"/>
  <c r="H33" i="5"/>
  <c r="E34" i="5"/>
  <c r="E16" i="5"/>
  <c r="E10" i="5" s="1"/>
  <c r="G34" i="5"/>
  <c r="G16" i="5"/>
  <c r="E36" i="5"/>
  <c r="E18" i="5"/>
  <c r="E12" i="5" s="1"/>
  <c r="G36" i="5"/>
  <c r="G18" i="5"/>
  <c r="G12" i="5" s="1"/>
  <c r="C322" i="5"/>
  <c r="C347" i="5"/>
  <c r="C121" i="5"/>
  <c r="C71" i="5"/>
  <c r="C75" i="5"/>
  <c r="E166" i="5"/>
  <c r="C244" i="5"/>
  <c r="C277" i="5"/>
  <c r="C65" i="5"/>
  <c r="C69" i="5"/>
  <c r="C73" i="5"/>
  <c r="C124" i="5"/>
  <c r="E307" i="5"/>
  <c r="C307" i="5" s="1"/>
  <c r="C122" i="5"/>
  <c r="C139" i="5"/>
  <c r="C141" i="5"/>
  <c r="I91" i="5"/>
  <c r="I92" i="5"/>
  <c r="I10" i="5"/>
  <c r="I93" i="5"/>
  <c r="I94" i="5"/>
  <c r="C94" i="5" s="1"/>
  <c r="J10" i="5"/>
  <c r="J231" i="5"/>
  <c r="C77" i="5"/>
  <c r="C131" i="5"/>
  <c r="C137" i="5"/>
  <c r="I166" i="5"/>
  <c r="F166" i="5"/>
  <c r="J166" i="5"/>
  <c r="E235" i="5"/>
  <c r="G235" i="5"/>
  <c r="C246" i="5"/>
  <c r="C282" i="5"/>
  <c r="C287" i="5"/>
  <c r="G304" i="5"/>
  <c r="C352" i="5"/>
  <c r="F326" i="5"/>
  <c r="J233" i="5"/>
  <c r="J12" i="5"/>
  <c r="D400" i="5"/>
  <c r="C400" i="5" s="1"/>
  <c r="C401" i="5"/>
  <c r="C129" i="5"/>
  <c r="C133" i="5"/>
  <c r="J394" i="5"/>
  <c r="J391" i="5" s="1"/>
  <c r="D237" i="5"/>
  <c r="D231" i="5" s="1"/>
  <c r="C243" i="5"/>
  <c r="D30" i="5"/>
  <c r="C30" i="5" s="1"/>
  <c r="E326" i="5"/>
  <c r="C271" i="5"/>
  <c r="C242" i="5"/>
  <c r="C239" i="5"/>
  <c r="H34" i="5"/>
  <c r="E35" i="5"/>
  <c r="F233" i="5"/>
  <c r="H241" i="5"/>
  <c r="H238" i="5" s="1"/>
  <c r="H232" i="5" s="1"/>
  <c r="E120" i="5"/>
  <c r="E230" i="5"/>
  <c r="I236" i="5"/>
  <c r="I15" i="5" s="1"/>
  <c r="I9" i="5" s="1"/>
  <c r="I241" i="5"/>
  <c r="G33" i="5"/>
  <c r="G230" i="5"/>
  <c r="G241" i="5"/>
  <c r="G232" i="5"/>
  <c r="D62" i="5"/>
  <c r="H20" i="5"/>
  <c r="J172" i="5"/>
  <c r="H68" i="5"/>
  <c r="H67" i="5" s="1"/>
  <c r="F196" i="5"/>
  <c r="D120" i="5"/>
  <c r="G326" i="5"/>
  <c r="G168" i="5"/>
  <c r="G166" i="5" s="1"/>
  <c r="H394" i="5"/>
  <c r="D233" i="5"/>
  <c r="F231" i="5"/>
  <c r="H233" i="5"/>
  <c r="C174" i="5"/>
  <c r="F241" i="5"/>
  <c r="J241" i="5"/>
  <c r="E33" i="5"/>
  <c r="D38" i="5"/>
  <c r="F38" i="5"/>
  <c r="F397" i="5"/>
  <c r="I96" i="5"/>
  <c r="E241" i="5"/>
  <c r="G96" i="5"/>
  <c r="D92" i="5"/>
  <c r="H92" i="5"/>
  <c r="C251" i="5"/>
  <c r="E92" i="5"/>
  <c r="E233" i="5"/>
  <c r="G233" i="5"/>
  <c r="F20" i="5"/>
  <c r="E38" i="5"/>
  <c r="D93" i="5"/>
  <c r="D236" i="5"/>
  <c r="D15" i="5" s="1"/>
  <c r="F236" i="5"/>
  <c r="F15" i="5" s="1"/>
  <c r="H236" i="5"/>
  <c r="H15" i="5" s="1"/>
  <c r="H9" i="5" s="1"/>
  <c r="J236" i="5"/>
  <c r="J15" i="5" s="1"/>
  <c r="J14" i="5" s="1"/>
  <c r="D238" i="5"/>
  <c r="D241" i="5"/>
  <c r="E397" i="5"/>
  <c r="G397" i="5"/>
  <c r="F92" i="5"/>
  <c r="G20" i="5"/>
  <c r="G93" i="5"/>
  <c r="D20" i="5"/>
  <c r="C256" i="5"/>
  <c r="C21" i="5"/>
  <c r="C23" i="5"/>
  <c r="H38" i="5"/>
  <c r="C40" i="5"/>
  <c r="G64" i="5"/>
  <c r="G29" i="5" s="1"/>
  <c r="C245" i="5"/>
  <c r="E231" i="5"/>
  <c r="G231" i="5"/>
  <c r="C22" i="5"/>
  <c r="C266" i="5"/>
  <c r="C24" i="5"/>
  <c r="C41" i="5"/>
  <c r="D172" i="5"/>
  <c r="F172" i="5"/>
  <c r="C261" i="5"/>
  <c r="H172" i="5"/>
  <c r="C44" i="5"/>
  <c r="C56" i="5"/>
  <c r="E96" i="5"/>
  <c r="C176" i="5"/>
  <c r="C184" i="5"/>
  <c r="C298" i="5"/>
  <c r="D33" i="5"/>
  <c r="F33" i="5"/>
  <c r="C42" i="5"/>
  <c r="C50" i="5"/>
  <c r="E62" i="5"/>
  <c r="F62" i="5"/>
  <c r="G67" i="5"/>
  <c r="D96" i="5"/>
  <c r="C97" i="5"/>
  <c r="H96" i="5"/>
  <c r="C99" i="5"/>
  <c r="C102" i="5"/>
  <c r="C114" i="5"/>
  <c r="D170" i="5"/>
  <c r="C170" i="5" s="1"/>
  <c r="E172" i="5"/>
  <c r="G172" i="5"/>
  <c r="I172" i="5"/>
  <c r="C173" i="5"/>
  <c r="C175" i="5"/>
  <c r="C178" i="5"/>
  <c r="C190" i="5"/>
  <c r="E196" i="5"/>
  <c r="E334" i="5"/>
  <c r="C334" i="5" s="1"/>
  <c r="E20" i="5"/>
  <c r="D35" i="5"/>
  <c r="E93" i="5"/>
  <c r="F96" i="5"/>
  <c r="C98" i="5"/>
  <c r="C100" i="5"/>
  <c r="C108" i="5"/>
  <c r="D167" i="5"/>
  <c r="C167" i="5" s="1"/>
  <c r="D168" i="5"/>
  <c r="G38" i="5"/>
  <c r="C39" i="5"/>
  <c r="C305" i="5"/>
  <c r="F35" i="5"/>
  <c r="G196" i="5"/>
  <c r="D394" i="5" l="1"/>
  <c r="D391" i="5" s="1"/>
  <c r="F11" i="5"/>
  <c r="G11" i="5"/>
  <c r="E29" i="5"/>
  <c r="E11" i="5" s="1"/>
  <c r="D29" i="5"/>
  <c r="H17" i="5"/>
  <c r="H391" i="5"/>
  <c r="C36" i="5"/>
  <c r="C168" i="5"/>
  <c r="C238" i="5"/>
  <c r="H235" i="5"/>
  <c r="I14" i="5"/>
  <c r="C34" i="5"/>
  <c r="G14" i="5"/>
  <c r="E14" i="5"/>
  <c r="D17" i="5"/>
  <c r="C18" i="5"/>
  <c r="F14" i="5"/>
  <c r="D16" i="5"/>
  <c r="D10" i="5" s="1"/>
  <c r="C237" i="5"/>
  <c r="E32" i="5"/>
  <c r="D397" i="5"/>
  <c r="C397" i="5" s="1"/>
  <c r="C120" i="5"/>
  <c r="E304" i="5"/>
  <c r="C304" i="5" s="1"/>
  <c r="C91" i="5"/>
  <c r="C231" i="5"/>
  <c r="C28" i="5"/>
  <c r="I90" i="5"/>
  <c r="C33" i="5"/>
  <c r="C326" i="5"/>
  <c r="J230" i="5"/>
  <c r="J9" i="5" s="1"/>
  <c r="J235" i="5"/>
  <c r="I68" i="5"/>
  <c r="H64" i="5"/>
  <c r="H29" i="5" s="1"/>
  <c r="H11" i="5" s="1"/>
  <c r="I230" i="5"/>
  <c r="I229" i="5" s="1"/>
  <c r="C196" i="5"/>
  <c r="C92" i="5"/>
  <c r="C241" i="5"/>
  <c r="F235" i="5"/>
  <c r="G229" i="5"/>
  <c r="H230" i="5"/>
  <c r="H229" i="5" s="1"/>
  <c r="D230" i="5"/>
  <c r="C236" i="5"/>
  <c r="D235" i="5"/>
  <c r="D12" i="5"/>
  <c r="C12" i="5" s="1"/>
  <c r="D166" i="5"/>
  <c r="G9" i="5"/>
  <c r="G10" i="5"/>
  <c r="H90" i="5"/>
  <c r="E90" i="5"/>
  <c r="D90" i="5"/>
  <c r="G90" i="5"/>
  <c r="F32" i="5"/>
  <c r="D32" i="5"/>
  <c r="G35" i="5"/>
  <c r="E232" i="5"/>
  <c r="E229" i="5" s="1"/>
  <c r="G62" i="5"/>
  <c r="D232" i="5"/>
  <c r="C233" i="5"/>
  <c r="C38" i="5"/>
  <c r="F230" i="5"/>
  <c r="C20" i="5"/>
  <c r="C96" i="5"/>
  <c r="C172" i="5"/>
  <c r="H169" i="5"/>
  <c r="C169" i="5" s="1"/>
  <c r="F232" i="5"/>
  <c r="F93" i="5"/>
  <c r="F90" i="5" s="1"/>
  <c r="H62" i="5"/>
  <c r="J68" i="5"/>
  <c r="C394" i="5" l="1"/>
  <c r="C391" i="5"/>
  <c r="D11" i="5"/>
  <c r="D26" i="5"/>
  <c r="H14" i="5"/>
  <c r="C17" i="5"/>
  <c r="D14" i="5"/>
  <c r="C14" i="5" s="1"/>
  <c r="C16" i="5"/>
  <c r="C15" i="5"/>
  <c r="C10" i="5"/>
  <c r="C68" i="5"/>
  <c r="C235" i="5"/>
  <c r="C90" i="5"/>
  <c r="J64" i="5"/>
  <c r="J29" i="5" s="1"/>
  <c r="J67" i="5"/>
  <c r="J229" i="5"/>
  <c r="C232" i="5"/>
  <c r="C93" i="5"/>
  <c r="I67" i="5"/>
  <c r="I64" i="5"/>
  <c r="I29" i="5" s="1"/>
  <c r="I11" i="5" s="1"/>
  <c r="D229" i="5"/>
  <c r="F9" i="5"/>
  <c r="F229" i="5"/>
  <c r="D9" i="5"/>
  <c r="H166" i="5"/>
  <c r="C166" i="5" s="1"/>
  <c r="H35" i="5"/>
  <c r="G8" i="5"/>
  <c r="G32" i="5"/>
  <c r="C230" i="5"/>
  <c r="G26" i="5"/>
  <c r="F8" i="5" l="1"/>
  <c r="F26" i="5"/>
  <c r="C67" i="5"/>
  <c r="E8" i="5"/>
  <c r="E26" i="5"/>
  <c r="C229" i="5"/>
  <c r="C9" i="5"/>
  <c r="H8" i="5"/>
  <c r="C64" i="5"/>
  <c r="I35" i="5"/>
  <c r="I8" i="5" s="1"/>
  <c r="I62" i="5"/>
  <c r="J35" i="5"/>
  <c r="J32" i="5" s="1"/>
  <c r="J62" i="5"/>
  <c r="H26" i="5"/>
  <c r="D8" i="5"/>
  <c r="H32" i="5"/>
  <c r="C29" i="5" l="1"/>
  <c r="I26" i="5"/>
  <c r="C62" i="5"/>
  <c r="I32" i="5"/>
  <c r="C32" i="5" s="1"/>
  <c r="C35" i="5"/>
  <c r="J11" i="5"/>
  <c r="J8" i="5" s="1"/>
  <c r="J26" i="5"/>
  <c r="C26" i="5" l="1"/>
  <c r="C8" i="5"/>
  <c r="C11" i="5"/>
</calcChain>
</file>

<file path=xl/sharedStrings.xml><?xml version="1.0" encoding="utf-8"?>
<sst xmlns="http://schemas.openxmlformats.org/spreadsheetml/2006/main" count="533" uniqueCount="191">
  <si>
    <t>План мероприятий муниципальной программы</t>
  </si>
  <si>
    <t>№ строки</t>
  </si>
  <si>
    <t>Наименование мероприятия /Источники расходов на финансирование</t>
  </si>
  <si>
    <t>Номер строки задач, целевых показателей, на достижение которых направлены мероприятия</t>
  </si>
  <si>
    <t>ВСЕГО:</t>
  </si>
  <si>
    <t>2019 год</t>
  </si>
  <si>
    <t>областной бюджет</t>
  </si>
  <si>
    <t>федеральный бюджет</t>
  </si>
  <si>
    <t>местный бюджет</t>
  </si>
  <si>
    <t>Мероприятие 1. Обеспечение государственных гарантий прав граждан на получение общедоступного и бесплатного дошкольного образования в муниципальных дошкольных организациях, всего, из них:</t>
  </si>
  <si>
    <t>Мероприятие 2. Организация питания в дошкольных образовательных учреждениях</t>
  </si>
  <si>
    <t>Мероприятие 1.Предоставление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 за исключением полномочий по финансовому обеспечению образовательного процесса, отнесенных к полномочиям органов государственной власти субъектов Российской Федерации</t>
  </si>
  <si>
    <t>Мероприятие 2. Осуществление мероприятий по организации питания в муниципальных общеобразовательных организациях, всего, из них:</t>
  </si>
  <si>
    <t>Подпрограмма 3 "Развитие системы дополнительного образования, отдыха и оздоровления детей"</t>
  </si>
  <si>
    <t>Мероприятие 1. Организация предоставления дополнительного образования детей в государственных организациях дополнительного образования</t>
  </si>
  <si>
    <t>Мероприятие 1. Обучение, профессиональная переподготовка  педагогов образовательных организаций в образовательных организациях высшего и среднего профессионального  образования</t>
  </si>
  <si>
    <t>Мероприятие 3. Субвенция на финансовое обеспечение государственных гарантий реализации прав на получение общедостпуного и бесплатного дошкольного образования в муниципальных дошкольных образовательных организациях (оплата труда педагогических работников)</t>
  </si>
  <si>
    <t>Мероприятие 5.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(образовательный процесс)</t>
  </si>
  <si>
    <t>Мероприятие 8.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</si>
  <si>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3.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</si>
  <si>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Мероприятие 5.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</si>
  <si>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2020 год</t>
  </si>
  <si>
    <t>2021 год</t>
  </si>
  <si>
    <t>2022 год</t>
  </si>
  <si>
    <t>2023 год</t>
  </si>
  <si>
    <t>2024 год</t>
  </si>
  <si>
    <t>Мероприятие 6. Субсидия на осуществление мероприятий по организации питания в муниципальных общеобразовательных организациях</t>
  </si>
  <si>
    <t xml:space="preserve">Мероприятие 7. Обеспечение бесплатного проезда детей-сирот и детей, оставшихся без попечения родителей, обучающихся в муниципальных образовательных организациях, на городском, пригородном, в сельской местности на внутрирайонном транспорте (кроме такси), а также бесплатного проезда один раз в год к месту жительства и обратно к месту учебы </t>
  </si>
  <si>
    <t>Мероприятие 2. Повышение образовательного уровня педагогов со  средним профессиональным образованием  на высшее профессиональное образование</t>
  </si>
  <si>
    <t>п.1.1.1.1, п. 1.1.1.2,  п. 1.1.2.1</t>
  </si>
  <si>
    <t>п.2.2.3.1</t>
  </si>
  <si>
    <t>п. 3.4.1.1</t>
  </si>
  <si>
    <t>п. 3.3.1.1,  п.3.3.1.2</t>
  </si>
  <si>
    <t>Мероприятие 6.Субвенция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</si>
  <si>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 xml:space="preserve">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 </t>
  </si>
  <si>
    <t>Мероприятие 8. Межбюджетный трансферт на обеспечение оплаты труда работников муниципальных учреждений в размере не ниже минимального размера оплаты труда</t>
  </si>
  <si>
    <t>Подпрограмма 1 "Развитие системы дошкольного образования"</t>
  </si>
  <si>
    <t>ВСЕГО по муниципальной программе:</t>
  </si>
  <si>
    <t>Прочие нужды</t>
  </si>
  <si>
    <t>ВСЕГО ПО ПОДПРОГРАММЕ 1, В ТОМ ЧИСЛЕ</t>
  </si>
  <si>
    <t>ВСЕГО ПО ПОДПРОГРАММЕ 2, В ТОМ ЧИСЛЕ</t>
  </si>
  <si>
    <t>Всего по направлению "Прочие нужды" в том числе:</t>
  </si>
  <si>
    <t>ВСЕГО ПО ПОДПРОГРАММЕ 3, В ТОМ ЧИСЛЕ</t>
  </si>
  <si>
    <t>ВСЕГО ПО ПОДПРОГРАММЕ 5, В ТОМ ЧИСЛЕ</t>
  </si>
  <si>
    <t xml:space="preserve">п.2.2.1.1, п.2.2.1.2, п. 2.2.1.3, п. 2.2.2.1, п. 2.2.2.2,  п. 2.2.2.3, п. 2.2.5.1, п.2.2.6.1, п.2.2.6.2, п.2.2.6.3 </t>
  </si>
  <si>
    <t>внебюджетные источники</t>
  </si>
  <si>
    <t>КАПИТАЛЬНЫЕ ВЛОЖЕНИЯ</t>
  </si>
  <si>
    <t>ПРОЧИЕ НУЖДЫ</t>
  </si>
  <si>
    <t>Всего по Капитальным вложениям, в том числе</t>
  </si>
  <si>
    <t>Всего по Прочим нуждам, в том числе</t>
  </si>
  <si>
    <t>1. Капитальные вложения</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</si>
  <si>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</si>
  <si>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</si>
  <si>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 том числе:</t>
  </si>
  <si>
    <t>1.2. Иные капитальные вложения</t>
  </si>
  <si>
    <t>2. Научно-исследовательские и опытно-конструкторские работы</t>
  </si>
  <si>
    <t>Всего по направлению "Научно-исследовательские и опытно-конструкторские работы", в том числе:</t>
  </si>
  <si>
    <t>3. Прочие нужды</t>
  </si>
  <si>
    <t>ВСЕГО ПО ПОДПРОГРАММЕ 4, В ТОМ ЧИСЛЕ</t>
  </si>
  <si>
    <t>п.4.5.1.2.</t>
  </si>
  <si>
    <t xml:space="preserve">местный бюджет                          </t>
  </si>
  <si>
    <t>п.4.5.1.1.</t>
  </si>
  <si>
    <t>НАУЧНО-ИССЛЕДОВАТЕЛЬСКИЕ И ОПЫТНО-КОНСТРУКТОРСКИЕ РАБОТЫ</t>
  </si>
  <si>
    <t>п.3.3.1.7., п. 3.3.1.8</t>
  </si>
  <si>
    <t>п. 4.5.4.1</t>
  </si>
  <si>
    <t>Подпрограмма 4. "Укрепление и развитие материально - технической базы образовательных организаций"</t>
  </si>
  <si>
    <t xml:space="preserve"> Прочие нужды</t>
  </si>
  <si>
    <t>Иные капитальные вложения, в том числе:</t>
  </si>
  <si>
    <t>п.4.5.1.4.</t>
  </si>
  <si>
    <t>п. 4.5.1.2</t>
  </si>
  <si>
    <t xml:space="preserve"> Антитеррористические мероприятия в дошкольных образовательных учреждениях</t>
  </si>
  <si>
    <t>Антитеррористические мероприятия в общеобразовательных учреждениях</t>
  </si>
  <si>
    <t>Антитеррористические мероприятия в учреждениях дополнительного образования</t>
  </si>
  <si>
    <t>2018 год</t>
  </si>
  <si>
    <t>п.4.5.1.1</t>
  </si>
  <si>
    <t>п. 4.5.3.1</t>
  </si>
  <si>
    <t>Мероприятие 9. Обеспечение исполнения судебных актов</t>
  </si>
  <si>
    <t xml:space="preserve">Мероприятие 1. Разработка проектно-сметной документации с прохождением государственной экспертизы по объекту: "Строительство детского сада на 90 мест в с. Сажино Артинского района Свердловской области </t>
  </si>
  <si>
    <t xml:space="preserve"> п 4.5.1.3</t>
  </si>
  <si>
    <t>п. 2.2.1.4, п.4.5.1.3; п. 2.2.1.5</t>
  </si>
  <si>
    <t>п. 4.5.1.4</t>
  </si>
  <si>
    <t>Мероприятие 3. Строительство пристроя к МАОУ АСОШ №1 на 400 мест</t>
  </si>
  <si>
    <t>Мероприятие 5. Строительство пристроя в МАОУ АГО АСОШ №6 на 150 мест</t>
  </si>
  <si>
    <t>Мероприятие 6. Реконструкция кровли МБОУ "Барабинской ООШ"</t>
  </si>
  <si>
    <t>ВСЕГО ПО ПОДПРОГРАММЕ 6, В ТОМ ЧИСЛЕ</t>
  </si>
  <si>
    <t>п. 2.2.8.1.</t>
  </si>
  <si>
    <t>п. 2.2.3.2.</t>
  </si>
  <si>
    <t>Мероприятие 4. Строительство объекта"Детский сад -начальная школа на 100 мест" по адресу:Свердловская область, Артинский район, с. Пристань, ул. Крупской,7 для филиала МАОУ "Артинский лицей"-Пристанинская НОШ"</t>
  </si>
  <si>
    <t>п.1.1.1.1, п. 1.1.1.2,  п. 1.1.1.3, п. 1.1.1.4, п. 1.1.1.5, п.1.1.1.6; п. 1.1.2.1</t>
  </si>
  <si>
    <t>Мероприятие 12. Создание в образовательных организациях условий для получения детьми-инвалидами качественного образования</t>
  </si>
  <si>
    <t>Мероприяие 13. Субсидии на создание в образовательных организациях условий для получения детьми-инвалидами качественного образования</t>
  </si>
  <si>
    <t>п. 2.2.2.3</t>
  </si>
  <si>
    <t>Мероприятие 8. Выплата по Решению суда за дополнительные объемы работ по реконструкции детского сада "Солнышко" в п.Арти</t>
  </si>
  <si>
    <t>Мероприятие 11.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t>
  </si>
  <si>
    <t>Мероприятие 12. Приобретение и (или) замена, оснащение аппаратурой спутниковой навигации ГЛОНАСС, тахографами автобусов для подвоза обучающихся (воспитанников) в муниципальные общеобразовательные организации.</t>
  </si>
  <si>
    <t>Мероприятие 13. Профилактика экстремизма и терроризма в общеобразовательных  учреждениях</t>
  </si>
  <si>
    <t>Мероприятие 14. Профилактика экстремизма и терроризма в дошкольных образовательных учреждениях.</t>
  </si>
  <si>
    <t>Мероприятие 15. Создание в общеобразовательных организациях, расположенных в сельской местности, условий для занятия физической культурой и спортом. Всего, в том числе:</t>
  </si>
  <si>
    <t>Мероприятие 17.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 (дошкольные)</t>
  </si>
  <si>
    <t>Мероприятие 24.Межбюджетный трансферт из областного бюджета местным бюджетам на приобретение устройств (средств)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t>
  </si>
  <si>
    <t>Мероприятие 25.Оснащение детского сада-начальная школа на 100 мест с. Пристань</t>
  </si>
  <si>
    <t>Мероприятие 2. Межбюджетный трансферт на обеспечение оплаты труда работников муниципальных учреждений в размере не ниже минимального размера оплаты труда</t>
  </si>
  <si>
    <t>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t>
  </si>
  <si>
    <t>2025 год</t>
  </si>
  <si>
    <t>2026 год</t>
  </si>
  <si>
    <t>2027 год</t>
  </si>
  <si>
    <t>Мероприятие 27. Обеспечение мероприятий по соответствию состояния зданий и помещений муниципальных образовательных организаций требованиям комплексной безопасности и санитарного, пожарного законодательства</t>
  </si>
  <si>
    <t>Мероприятие 27. Иной межбюджетный трансферт из резервного фонда Правительства СО на замену оконных блоков и приобретение спортивного и туристического инвентаря для МАОУ "Азигуловская СОШ"</t>
  </si>
  <si>
    <t>п. 5.7.2.1.</t>
  </si>
  <si>
    <t>Мероприятие 10. Обеспечение судебных актов</t>
  </si>
  <si>
    <t>п. 3.3.1.1,  п.3.3.1.2, п. 3.3.1.3,  п.3.3.1.4,  п.3.3.1.5.; п. 3.3.1.6.; п.3.3.2.1.; п. 3.3.2.3.</t>
  </si>
  <si>
    <t>п.1.1.1.1, п. 1.1.1.2</t>
  </si>
  <si>
    <t>п.2.2.1.1, п.2.2.1.2, п. 2.2.1.3, п. 2.2.2.1, п. 2.2.2.2,  п. 2.2.2.3,   2.2.7.1, п.4.5.2.1, п. 2.2.1.7.; п. 2.2.1.8.;  п. 2.2.6.4.; п. 2.2.1.9.; п. 2.2.1.10; п. 3.3.2.3.</t>
  </si>
  <si>
    <t>п.2.2.1.1, п.2.2.1.2, п. 2.2.1.3, п. 2.2.2.1, п. 2.2.2.2,  п. 2.2.2.3, п 2.2.1.7.; п. 2.2.1.8.; п. 2.2.6.4.</t>
  </si>
  <si>
    <t>п. 2.2.4.1</t>
  </si>
  <si>
    <t>п. 3.3.1.1</t>
  </si>
  <si>
    <t>п. 4.5.1.1.</t>
  </si>
  <si>
    <t>п. 4.5.1.3.</t>
  </si>
  <si>
    <t>п. 4.5.1.3.; п. 4.5.1.1.</t>
  </si>
  <si>
    <t>п. 4.5.4.1.</t>
  </si>
  <si>
    <t>п. 5.7.1.1.</t>
  </si>
  <si>
    <t>Мероприятие 1. Обеспечение деятельности подведомственных учреждений (МКУ КЦССО)</t>
  </si>
  <si>
    <t>п. 4.5.1.3., п. 4.5.1.1.</t>
  </si>
  <si>
    <t>п. 2.2.1.3.</t>
  </si>
  <si>
    <t>п. 2.2.1.3., п.4.5.1.1.</t>
  </si>
  <si>
    <t>п. 6.8.1.1., п. 6.8.2.1., п. 6.8.3.1., п. 6.8.4.1.</t>
  </si>
  <si>
    <t>п.2.2.1.1, п.2.2.1.2, п. 2.2.1.3, п. 2.2.2.1, п. 2.2.2.2,  п. 2.2.2.3,  п.6.8.2.2.; 6.8.3.1; п. 6.8.4.1; п. 2.2.1.7. ; п. 2.2.1.8.; п. 2.2.6.4.; п. 3.3.2.3.</t>
  </si>
  <si>
    <t>п.2.2.1.1, п.2.2.1.2, п. 2.2.1.3, п. 2.2.2.1, п. 2.2.2.2,  п. 2.2.2.3, п. 2.2.4.1, п.2.2.5.1, 2.2.7.1, п.4.5.2.1;2.2.1.7.; п. 2.2.1.8; п. 2.2.6.4.; п. 3.3.2.2.; п.3.3.2.4.; п. 2.2.1.9.;п. 2.2.1.10; п.3.3.2.3., п. 4.5.3.1., п. 3.3.2.4., п. 3.3.2.5.</t>
  </si>
  <si>
    <t>п.2.2.1.1, п.2.2.1.2, п. 2.2.1.3, п. 2.2.2.1</t>
  </si>
  <si>
    <t>Мероприятие 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</si>
  <si>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 xml:space="preserve">Мероприятие 14.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t>
  </si>
  <si>
    <t>Объем расходов на выполнение мероприятия за счет всех источников ресурсного обеспечения, тыс. рублей</t>
  </si>
  <si>
    <t>ВСЕГО ПО ПОДПРОГРАММЕ 7, В ТОМ ЧИСЛЕ</t>
  </si>
  <si>
    <t>Мероприятие 1.«Обеспечение деятельности учреждений в области физической культуры и спорта, проведение физкультурных мероприятий, реализацию дополнительных общеразвивающих программ в области физической культуры и спорта»</t>
  </si>
  <si>
    <t>обласной бюджет</t>
  </si>
  <si>
    <t>Мероприятие 11.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</si>
  <si>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5.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</si>
  <si>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Мероприятие 17. Исполнение расходных обязательств ГРБС</t>
  </si>
  <si>
    <t>Мероприятие 18. Обеспечение широкополостного доступа образовательных организаций к сети интернет</t>
  </si>
  <si>
    <t>Мероприятие 21. Субсидия из областного бюджета на организацию деятельности по сбору (в том числе раздельному сбору), транспортированию, обработке, утилизации, обезвреживанию и захоронению твердух коммунальных отходов. Всего, в том числе:</t>
  </si>
  <si>
    <t xml:space="preserve">Мероприятие 5. Меры социальной поддержки по заключенным договорам работодателей с гражданами о целевом обучении </t>
  </si>
  <si>
    <t>Мероприятие 12. Компенсация родительской платы в ДОУ за присмотр и уход за обучающимися с ОВЗ</t>
  </si>
  <si>
    <t>"Развитие системы образования  Артинского муниципального округа до 2027 года"</t>
  </si>
  <si>
    <t>Подпрограмма 2 "Развитие системы общего образования в Артинском муниципальном округе"</t>
  </si>
  <si>
    <t>Подпрограмма 5. "Другие вопросы в области образования Артинского муниципального округа."</t>
  </si>
  <si>
    <t>Подпрограмма 6 «Развитие физической культуры и спорта в учреждениях дополнительного образования детей АМО»</t>
  </si>
  <si>
    <t>* Мероприятие 2. Строительство детского сада на 90 мест в с. Сажино в рамках реализации программ "Комплексное развитие сельских территорий АМО на 2020-2025г."</t>
  </si>
  <si>
    <t>Мероприятие 23. Реализация мероприятий в рамках национального проекта "Образование" в Артинском муниципальном округе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</si>
  <si>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Мероприятие 22. Приобретение и установка контейнеров для сбора ТКО в дошкольных МО. Всего, в том числе:</t>
  </si>
  <si>
    <t>Мероприятие 19. Устранение нарушений, выявленных органами государственного надзора в  образовательных учреждениях Артинского МО. Всего, в том числе:</t>
  </si>
  <si>
    <t>Мероприятие 18. Антитеррористические мероприятия в образовательных учреждениях АМО. Всего, в том числе:</t>
  </si>
  <si>
    <t>Мероприятие 16. Приобретение автомобиля МКУ КЦССО</t>
  </si>
  <si>
    <t>Мероприятие 10 .Разработка проектно-сметной документации, гос. экспертиза, обследование зданий для капитального ремонта образовательных организаций АМО. Всего, в том числе:</t>
  </si>
  <si>
    <t>Мероприятие 9.Разработка проектно-сметной документации и реконструкция зданий общеобразовательных учреждений АМО. Всего, в том числе:</t>
  </si>
  <si>
    <t xml:space="preserve">Мероприятие 7. Субсидии автономным учреждениям на внедрение механизмов инициативного бюджетирования на территории АМО </t>
  </si>
  <si>
    <t xml:space="preserve">Мероприятие 4. Межбюджетный трансферт на приобретение спортивного инвентаря, спортивного оборудования и спортивной экипировки для МАУ ДО "Артинская СШ им. Заслуженного тренера России Ю.В.Мельцова </t>
  </si>
  <si>
    <t>Мероприятие 8. Внедрение механизмов инициативного бюджетирования на территории Свердловской области (проект "Я выбираю самбо" МАУ ДО "Артинская СШ им. ЗТ России Ю. В. Мельцова") за счет средств областного бюджета</t>
  </si>
  <si>
    <t>Мероприятие 2. Строительство детского сада на 90 мест в с. Сажино Артинского муниципального округа Свердловской области в рамках реализации программ "Комплексное развитие сельских территорий АМО на 2020-2025г." *</t>
  </si>
  <si>
    <t xml:space="preserve">Мероприятие 4. Внедрение механизмов инициативного бюджетирования на территории Свердловской области (проект "Движение вперед" МАУ ДО "Артинская СШ им. ЗТ России Ю. В. Мельцова") </t>
  </si>
  <si>
    <t xml:space="preserve"> п. 4.5.1.1.</t>
  </si>
  <si>
    <t>Мероприятие 28.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t>
  </si>
  <si>
    <t>Мероприятие 29. Обеспечение мероприятий по обустройству физкультурно-спортивных зон в муниципальных общеобразовательных организациях</t>
  </si>
  <si>
    <t>Мероприятие 7. Разработка и корректировка проектно-сметной документации для строительства общеобразовательных учреждений Артинского муниципального округа</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</si>
  <si>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(оплата труда прочих работников)</t>
  </si>
  <si>
    <t>Мероприятие 7.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</si>
  <si>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</si>
  <si>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19. Создание в общеобразовательных организациях условий для организации горячего питания обучающихся</t>
  </si>
  <si>
    <t>Мероприятие 2. Организация отдыха детей в каникулярное время</t>
  </si>
  <si>
    <t>Мероприятие 3.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</si>
  <si>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Мероприятие 5.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</si>
  <si>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Мероприятие 6. Обеспечение функционирования модели персонифицированного финансирования дополнительного образования детей</t>
  </si>
  <si>
    <t>Мероприятия по антитеррористической защищенности общеобразовательных организациях</t>
  </si>
  <si>
    <t>Мероприятия по антитеррористической защищенности в дошкольных образовательных организациях</t>
  </si>
  <si>
    <t>Мероприятия по антитеррористической защищенности в организациях дополнительного образования</t>
  </si>
  <si>
    <t>Мероприятие 20. Мероприятия по антитеррористической защищенности</t>
  </si>
  <si>
    <t>Мероприятие 26. Реализация мероприятий по модернизации школьных систем образования</t>
  </si>
  <si>
    <t>Мероприятие 20. Создание в общеобразовательных организациях условий для организации горячего питания обучающихся</t>
  </si>
  <si>
    <t>Мероприятие 2. Обеспечение персонифицированного финансирования дополнительного образования детей</t>
  </si>
  <si>
    <t>Мероприятие 3. Спортивная подготовка</t>
  </si>
  <si>
    <t xml:space="preserve">Приложение №2 к муниципальной программе "Развитие системы образования до 2027 года"                                                       </t>
  </si>
  <si>
    <t>Мероприятие 10. Межбюджетный трансферт на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</si>
  <si>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Мероприятие 16. Межбюджетный трансферт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</si>
  <si>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3. Межбюджетный трансферт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</si>
  <si>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Мероприятие 10.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</si>
  <si>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Мероприятие 31. Реализация мероприятий по модернизации школьных систем образования на условиях софинансирования из федерального бюджета (с однолетним циклом выполнения работ)</t>
  </si>
  <si>
    <t>Мероприятие 30. Снос здания мастерских МАОУ "АСОШ №1"</t>
  </si>
  <si>
    <t>Мероприятие 11.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</si>
  <si>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Мероприятие 15. Межбюджетный трансферт на обеспечение дополнительных гарантий по социальной поддержке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</si>
  <si>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Мероприятие 32. Приобретение и установка приборов учета </t>
  </si>
  <si>
    <t>Мероприятие 12.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</si>
  <si>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Подпрограмма 7 "Развитие кадрового потенциала системы образования Артинского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</si>
</sst>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Cyr"/>
      <family val="2"/>
      <charset val="204"/>
    </font>
    <font>
      <b/>
      <sz val="10"/>
      <name val="Arial Cyr"/>
      <family val="2"/>
      <charset val="204"/>
    </font>
    <font>
      <sz val="10"/>
      <color rgb="FFFF0000"/>
      <name val="Arial Cyr"/>
      <family val="2"/>
      <charset val="204"/>
    </font>
    <font>
      <sz val="10"/>
      <color rgb="FFFF0000"/>
      <name val="Arial Cyr"/>
      <charset val="204"/>
    </font>
    <font>
      <sz val="10"/>
      <name val="Times New Roman"/>
      <family val="1"/>
      <charset val="204"/>
    </font>
    <font>
      <b/>
      <sz val="10"/>
      <name val="Times New Roman"/>
      <family val="1"/>
      <charset val="204"/>
    </font>
    <font>
      <b/>
      <sz val="14"/>
      <name val="Times New Roman"/>
      <family val="1"/>
      <charset val="204"/>
    </font>
    <font>
      <b/>
      <sz val="12"/>
      <name val="Times New Roman"/>
      <family val="1"/>
      <charset val="204"/>
    </font>
    <font>
      <sz val="10"/>
      <color rgb="FFFF0000"/>
      <name val="Times New Roman"/>
      <family val="1"/>
      <charset val="204"/>
    </font>
    <font>
      <sz val="12"/>
      <name val="Times New Roman"/>
      <family val="1"/>
      <charset val="204"/>
    </font>
    <font>
      <b/>
      <sz val="12"/>
      <color theme="1"/>
      <name val="Times New Roman"/>
      <family val="1"/>
      <charset val="204"/>
    </font>
    <font>
      <sz val="11"/>
      <name val="Times New Roman"/>
      <family val="1"/>
      <charset val="204"/>
    </font>
    <font>
      <sz val="14"/>
      <name val="Times New Roman"/>
      <family val="1"/>
      <charset val="204"/>
    </font>
    <font>
      <sz val="14"/>
      <color theme="1"/>
      <name val="Times New Roman"/>
      <family val="1"/>
      <charset val="204"/>
    </font>
    <font>
      <b/>
      <sz val="10"/>
      <color rgb="FFFF0000"/>
      <name val="Times New Roman"/>
      <family val="1"/>
      <charset val="204"/>
    </font>
    <font>
      <b/>
      <sz val="12"/>
      <color rgb="FFFF0000"/>
      <name val="Times New Roman"/>
      <family val="1"/>
      <charset val="204"/>
    </font>
    <font>
      <sz val="14"/>
      <color rgb="FFFF0000"/>
      <name val="Times New Roman"/>
      <family val="1"/>
      <charset val="204"/>
    </font>
    <font>
      <sz val="12"/>
      <color rgb="FFFF0000"/>
      <name val="Times New Roman"/>
      <family val="1"/>
      <charset val="204"/>
    </font>
    <font>
      <b/>
      <sz val="12"/>
      <color rgb="FFC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603">
    <xf numFmtId="0" fontId="0" fillId="0" borderId="0" xfId="0"/>
    <xf numFmtId="0" fontId="1" fillId="0" borderId="0" xfId="0" applyFont="1"/>
    <xf numFmtId="0" fontId="0" fillId="0" borderId="0" xfId="0" applyAlignment="1">
      <alignment horizontal="center"/>
    </xf>
    <xf numFmtId="0" fontId="0" fillId="2" borderId="0" xfId="0" applyFill="1"/>
    <xf numFmtId="0" fontId="0" fillId="0" borderId="1" xfId="0" applyBorder="1"/>
    <xf numFmtId="0" fontId="0" fillId="0" borderId="3" xfId="0" applyBorder="1"/>
    <xf numFmtId="0" fontId="2" fillId="3" borderId="0" xfId="0" applyFont="1" applyFill="1"/>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xf numFmtId="0" fontId="8" fillId="2" borderId="0" xfId="0" applyFont="1" applyFill="1"/>
    <xf numFmtId="4" fontId="0" fillId="2" borderId="3" xfId="0" applyNumberFormat="1" applyFont="1" applyFill="1" applyBorder="1" applyAlignment="1">
      <alignment horizontal="center" vertical="center"/>
    </xf>
    <xf numFmtId="4" fontId="0" fillId="2" borderId="3" xfId="0" applyNumberFormat="1" applyFont="1" applyFill="1" applyBorder="1" applyAlignment="1">
      <alignment horizontal="center"/>
    </xf>
    <xf numFmtId="0" fontId="1" fillId="5" borderId="0" xfId="0" applyFont="1" applyFill="1"/>
    <xf numFmtId="0" fontId="0" fillId="5" borderId="0" xfId="0" applyFill="1"/>
    <xf numFmtId="0" fontId="4" fillId="2" borderId="0" xfId="0" applyFont="1" applyFill="1" applyAlignment="1">
      <alignment wrapText="1"/>
    </xf>
    <xf numFmtId="0" fontId="5" fillId="4" borderId="24"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7" fillId="4" borderId="24" xfId="0" applyFont="1" applyFill="1" applyBorder="1" applyAlignment="1">
      <alignment horizontal="left" wrapText="1"/>
    </xf>
    <xf numFmtId="4" fontId="7" fillId="4" borderId="24" xfId="0" applyNumberFormat="1" applyFont="1" applyFill="1" applyBorder="1" applyAlignment="1">
      <alignment horizontal="center" vertical="center"/>
    </xf>
    <xf numFmtId="4" fontId="7" fillId="4" borderId="36"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7" fillId="4" borderId="24" xfId="0" applyNumberFormat="1" applyFont="1" applyFill="1" applyBorder="1" applyAlignment="1">
      <alignment horizontal="center" wrapText="1"/>
    </xf>
    <xf numFmtId="0" fontId="7" fillId="0" borderId="5" xfId="0" applyFont="1" applyFill="1" applyBorder="1" applyAlignment="1">
      <alignment horizontal="left" wrapText="1"/>
    </xf>
    <xf numFmtId="4" fontId="7" fillId="5" borderId="12" xfId="0" applyNumberFormat="1" applyFont="1" applyFill="1" applyBorder="1" applyAlignment="1">
      <alignment horizontal="center" vertical="center"/>
    </xf>
    <xf numFmtId="4" fontId="7" fillId="2" borderId="5" xfId="0" applyNumberFormat="1" applyFont="1" applyFill="1" applyBorder="1" applyAlignment="1">
      <alignment horizontal="center"/>
    </xf>
    <xf numFmtId="4" fontId="7" fillId="2" borderId="38" xfId="0" applyNumberFormat="1" applyFont="1" applyFill="1" applyBorder="1" applyAlignment="1">
      <alignment horizontal="center"/>
    </xf>
    <xf numFmtId="4" fontId="7" fillId="2" borderId="12" xfId="0" applyNumberFormat="1" applyFont="1" applyFill="1" applyBorder="1" applyAlignment="1">
      <alignment horizontal="center"/>
    </xf>
    <xf numFmtId="4" fontId="7" fillId="2" borderId="32" xfId="0" applyNumberFormat="1" applyFont="1" applyFill="1" applyBorder="1" applyAlignment="1">
      <alignment horizontal="center"/>
    </xf>
    <xf numFmtId="4" fontId="7" fillId="0" borderId="12" xfId="0" applyNumberFormat="1" applyFont="1" applyFill="1" applyBorder="1" applyAlignment="1">
      <alignment horizontal="center"/>
    </xf>
    <xf numFmtId="0" fontId="7" fillId="2" borderId="12" xfId="0" applyFont="1" applyFill="1" applyBorder="1" applyAlignment="1">
      <alignment horizontal="center" wrapText="1"/>
    </xf>
    <xf numFmtId="0" fontId="7" fillId="0" borderId="2" xfId="0" applyFont="1" applyFill="1" applyBorder="1" applyAlignment="1">
      <alignment horizontal="left" wrapText="1"/>
    </xf>
    <xf numFmtId="4" fontId="7" fillId="5" borderId="18" xfId="0" applyNumberFormat="1" applyFont="1" applyFill="1" applyBorder="1" applyAlignment="1">
      <alignment horizontal="center" vertical="center"/>
    </xf>
    <xf numFmtId="4" fontId="7" fillId="0" borderId="5" xfId="0" applyNumberFormat="1" applyFont="1" applyFill="1" applyBorder="1" applyAlignment="1">
      <alignment horizontal="center"/>
    </xf>
    <xf numFmtId="4" fontId="7" fillId="0" borderId="38" xfId="0" applyNumberFormat="1" applyFont="1" applyFill="1" applyBorder="1" applyAlignment="1">
      <alignment horizontal="center"/>
    </xf>
    <xf numFmtId="4" fontId="7" fillId="2" borderId="18" xfId="0" applyNumberFormat="1" applyFont="1" applyFill="1" applyBorder="1" applyAlignment="1">
      <alignment horizontal="center"/>
    </xf>
    <xf numFmtId="4" fontId="7" fillId="5" borderId="18" xfId="0" applyNumberFormat="1" applyFont="1" applyFill="1" applyBorder="1" applyAlignment="1">
      <alignment horizontal="center"/>
    </xf>
    <xf numFmtId="4" fontId="7" fillId="0" borderId="18" xfId="0" applyNumberFormat="1" applyFont="1" applyFill="1" applyBorder="1" applyAlignment="1">
      <alignment horizontal="center"/>
    </xf>
    <xf numFmtId="0" fontId="7" fillId="2" borderId="18" xfId="0" applyFont="1" applyFill="1" applyBorder="1" applyAlignment="1">
      <alignment horizontal="center" wrapText="1"/>
    </xf>
    <xf numFmtId="0" fontId="7" fillId="2" borderId="2" xfId="0" applyFont="1" applyFill="1" applyBorder="1" applyAlignment="1">
      <alignment horizontal="left" wrapText="1"/>
    </xf>
    <xf numFmtId="4" fontId="7" fillId="2" borderId="2" xfId="0" applyNumberFormat="1" applyFont="1" applyFill="1" applyBorder="1" applyAlignment="1">
      <alignment horizontal="center"/>
    </xf>
    <xf numFmtId="4" fontId="7" fillId="2" borderId="35" xfId="0" applyNumberFormat="1" applyFont="1" applyFill="1" applyBorder="1" applyAlignment="1">
      <alignment horizontal="center"/>
    </xf>
    <xf numFmtId="0" fontId="7" fillId="2" borderId="25" xfId="0" applyFont="1" applyFill="1" applyBorder="1" applyAlignment="1">
      <alignment horizontal="left" wrapText="1"/>
    </xf>
    <xf numFmtId="4" fontId="7" fillId="5" borderId="23" xfId="0" applyNumberFormat="1" applyFont="1" applyFill="1" applyBorder="1" applyAlignment="1">
      <alignment horizontal="center" vertical="center"/>
    </xf>
    <xf numFmtId="4" fontId="7" fillId="2" borderId="25" xfId="0" applyNumberFormat="1" applyFont="1" applyFill="1" applyBorder="1" applyAlignment="1">
      <alignment horizontal="center"/>
    </xf>
    <xf numFmtId="4" fontId="7" fillId="2" borderId="31" xfId="0" applyNumberFormat="1" applyFont="1" applyFill="1" applyBorder="1" applyAlignment="1">
      <alignment horizontal="center"/>
    </xf>
    <xf numFmtId="4" fontId="7" fillId="2" borderId="9"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0" borderId="9" xfId="0" applyNumberFormat="1" applyFont="1" applyFill="1" applyBorder="1" applyAlignment="1">
      <alignment horizontal="center"/>
    </xf>
    <xf numFmtId="0" fontId="7" fillId="2" borderId="20" xfId="0" applyFont="1" applyFill="1" applyBorder="1" applyAlignment="1">
      <alignment horizontal="center" wrapText="1"/>
    </xf>
    <xf numFmtId="0" fontId="7" fillId="2" borderId="5" xfId="0" applyFont="1" applyFill="1" applyBorder="1" applyAlignment="1">
      <alignment horizontal="left" wrapText="1"/>
    </xf>
    <xf numFmtId="4" fontId="7" fillId="5" borderId="8"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7" fillId="2" borderId="28"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0" fontId="9" fillId="2" borderId="12" xfId="0" applyFont="1" applyFill="1" applyBorder="1" applyAlignment="1">
      <alignment horizontal="center" wrapText="1"/>
    </xf>
    <xf numFmtId="0" fontId="9" fillId="2" borderId="2" xfId="0" applyFont="1" applyFill="1" applyBorder="1" applyAlignment="1">
      <alignment horizontal="left" wrapText="1"/>
    </xf>
    <xf numFmtId="0" fontId="9" fillId="2" borderId="18" xfId="0" applyFont="1" applyFill="1" applyBorder="1" applyAlignment="1">
      <alignment horizontal="center" wrapText="1"/>
    </xf>
    <xf numFmtId="0" fontId="9" fillId="0" borderId="2" xfId="0" applyFont="1" applyFill="1" applyBorder="1" applyAlignment="1">
      <alignment horizontal="left" wrapText="1"/>
    </xf>
    <xf numFmtId="0" fontId="9" fillId="2" borderId="25" xfId="0" applyFont="1" applyFill="1" applyBorder="1" applyAlignment="1">
      <alignment horizontal="left" wrapText="1"/>
    </xf>
    <xf numFmtId="0" fontId="9" fillId="2" borderId="20" xfId="0" applyFont="1" applyFill="1" applyBorder="1" applyAlignment="1">
      <alignment horizontal="center" wrapText="1"/>
    </xf>
    <xf numFmtId="0" fontId="7" fillId="2" borderId="5" xfId="0" applyFont="1" applyFill="1" applyBorder="1" applyAlignment="1">
      <alignment horizontal="left" vertical="center" wrapText="1"/>
    </xf>
    <xf numFmtId="4" fontId="9" fillId="2" borderId="18" xfId="0" applyNumberFormat="1" applyFont="1" applyFill="1" applyBorder="1" applyAlignment="1">
      <alignment horizontal="center" wrapText="1"/>
    </xf>
    <xf numFmtId="4" fontId="7" fillId="5" borderId="9" xfId="0" applyNumberFormat="1" applyFont="1" applyFill="1" applyBorder="1" applyAlignment="1">
      <alignment horizontal="center" vertical="center"/>
    </xf>
    <xf numFmtId="0" fontId="7" fillId="5" borderId="36" xfId="0" applyFont="1" applyFill="1" applyBorder="1" applyAlignment="1">
      <alignment horizontal="left" vertical="center" wrapText="1"/>
    </xf>
    <xf numFmtId="4" fontId="7" fillId="5" borderId="24" xfId="0" applyNumberFormat="1" applyFont="1" applyFill="1" applyBorder="1" applyAlignment="1">
      <alignment horizontal="center" vertical="center"/>
    </xf>
    <xf numFmtId="4" fontId="7" fillId="5" borderId="4" xfId="0" applyNumberFormat="1" applyFont="1" applyFill="1" applyBorder="1" applyAlignment="1">
      <alignment horizontal="center" vertical="center"/>
    </xf>
    <xf numFmtId="4" fontId="7" fillId="5" borderId="36" xfId="0" applyNumberFormat="1" applyFont="1" applyFill="1" applyBorder="1" applyAlignment="1">
      <alignment horizontal="center" vertical="center"/>
    </xf>
    <xf numFmtId="4" fontId="9" fillId="5" borderId="23" xfId="0" applyNumberFormat="1" applyFont="1" applyFill="1" applyBorder="1" applyAlignment="1">
      <alignment vertical="center"/>
    </xf>
    <xf numFmtId="0" fontId="9" fillId="2" borderId="5" xfId="0" applyFont="1" applyFill="1" applyBorder="1" applyAlignment="1">
      <alignment horizontal="left" vertical="center" wrapText="1"/>
    </xf>
    <xf numFmtId="4" fontId="7" fillId="2" borderId="12" xfId="0" applyNumberFormat="1" applyFont="1" applyFill="1" applyBorder="1" applyAlignment="1">
      <alignment horizontal="center" vertical="center"/>
    </xf>
    <xf numFmtId="4" fontId="7" fillId="2" borderId="38"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xf>
    <xf numFmtId="4" fontId="9" fillId="2" borderId="12" xfId="0" applyNumberFormat="1" applyFont="1" applyFill="1" applyBorder="1" applyAlignment="1">
      <alignment vertical="center"/>
    </xf>
    <xf numFmtId="0" fontId="9" fillId="2" borderId="2" xfId="0" applyFont="1" applyFill="1" applyBorder="1" applyAlignment="1">
      <alignment horizontal="left" vertical="center"/>
    </xf>
    <xf numFmtId="4" fontId="7" fillId="2" borderId="2" xfId="0" applyNumberFormat="1" applyFont="1" applyFill="1" applyBorder="1" applyAlignment="1">
      <alignment horizontal="center" vertical="center"/>
    </xf>
    <xf numFmtId="4" fontId="7" fillId="2" borderId="18" xfId="0" applyNumberFormat="1" applyFont="1" applyFill="1" applyBorder="1" applyAlignment="1">
      <alignment horizontal="center" vertical="center"/>
    </xf>
    <xf numFmtId="4" fontId="7" fillId="2" borderId="35"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4" fontId="9" fillId="2" borderId="18" xfId="0" applyNumberFormat="1" applyFont="1" applyFill="1" applyBorder="1" applyAlignment="1">
      <alignment vertical="center"/>
    </xf>
    <xf numFmtId="0" fontId="9" fillId="2" borderId="25" xfId="0" applyFont="1" applyFill="1" applyBorder="1" applyAlignment="1">
      <alignment horizontal="left" vertical="center"/>
    </xf>
    <xf numFmtId="4" fontId="7" fillId="2" borderId="25" xfId="0" applyNumberFormat="1" applyFont="1" applyFill="1" applyBorder="1" applyAlignment="1">
      <alignment horizontal="center" vertical="center"/>
    </xf>
    <xf numFmtId="4" fontId="7" fillId="2" borderId="20"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4" fontId="7" fillId="5" borderId="20"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4" fontId="9" fillId="2" borderId="20" xfId="0" applyNumberFormat="1" applyFont="1" applyFill="1" applyBorder="1" applyAlignment="1">
      <alignment vertical="center"/>
    </xf>
    <xf numFmtId="4" fontId="7" fillId="2" borderId="9"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4" fontId="7" fillId="2" borderId="13" xfId="0" applyNumberFormat="1" applyFont="1" applyFill="1" applyBorder="1" applyAlignment="1">
      <alignment horizontal="center" vertical="center"/>
    </xf>
    <xf numFmtId="4" fontId="9" fillId="2" borderId="5" xfId="0" applyNumberFormat="1" applyFont="1" applyFill="1" applyBorder="1" applyAlignment="1">
      <alignment horizontal="center" vertical="center"/>
    </xf>
    <xf numFmtId="4" fontId="9" fillId="2" borderId="28"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6" xfId="0" applyNumberFormat="1" applyFont="1" applyFill="1" applyBorder="1" applyAlignment="1">
      <alignment horizontal="center" vertical="center"/>
    </xf>
    <xf numFmtId="4" fontId="9" fillId="0" borderId="8"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 fontId="9" fillId="2" borderId="35" xfId="0" applyNumberFormat="1" applyFont="1" applyFill="1" applyBorder="1" applyAlignment="1">
      <alignment horizontal="center" vertical="center"/>
    </xf>
    <xf numFmtId="4" fontId="9" fillId="2" borderId="18" xfId="0" applyNumberFormat="1"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2" borderId="25" xfId="0" applyNumberFormat="1" applyFont="1" applyFill="1" applyBorder="1" applyAlignment="1">
      <alignment horizontal="center" vertical="center"/>
    </xf>
    <xf numFmtId="4" fontId="9" fillId="2" borderId="31"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4" fontId="9" fillId="5" borderId="9" xfId="0" applyNumberFormat="1" applyFont="1" applyFill="1" applyBorder="1" applyAlignment="1">
      <alignment horizontal="center" vertical="center"/>
    </xf>
    <xf numFmtId="4" fontId="9" fillId="0" borderId="9"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9" fillId="2" borderId="5" xfId="0" applyFont="1" applyFill="1" applyBorder="1" applyAlignment="1">
      <alignment horizontal="left" wrapText="1"/>
    </xf>
    <xf numFmtId="0" fontId="7" fillId="5" borderId="4" xfId="0" applyNumberFormat="1" applyFont="1" applyFill="1" applyBorder="1" applyAlignment="1">
      <alignment horizontal="left" vertical="center" wrapText="1"/>
    </xf>
    <xf numFmtId="4" fontId="9" fillId="5" borderId="24" xfId="0" applyNumberFormat="1" applyFont="1" applyFill="1" applyBorder="1" applyAlignment="1">
      <alignment horizontal="center" vertical="center" wrapText="1"/>
    </xf>
    <xf numFmtId="0" fontId="9" fillId="2" borderId="0" xfId="0" applyFont="1" applyFill="1" applyBorder="1" applyAlignment="1">
      <alignment horizontal="left" vertical="center"/>
    </xf>
    <xf numFmtId="4" fontId="9" fillId="2" borderId="0" xfId="0" applyNumberFormat="1" applyFont="1" applyFill="1" applyBorder="1" applyAlignment="1">
      <alignment horizontal="center" vertical="center"/>
    </xf>
    <xf numFmtId="4" fontId="9" fillId="2" borderId="22" xfId="0" applyNumberFormat="1" applyFont="1" applyFill="1" applyBorder="1" applyAlignment="1">
      <alignment horizontal="center" vertical="center"/>
    </xf>
    <xf numFmtId="0" fontId="7" fillId="5" borderId="4" xfId="0" applyFont="1" applyFill="1" applyBorder="1" applyAlignment="1">
      <alignment horizontal="left" vertical="center" wrapText="1"/>
    </xf>
    <xf numFmtId="4" fontId="9" fillId="5" borderId="22" xfId="0" applyNumberFormat="1" applyFont="1" applyFill="1" applyBorder="1" applyAlignment="1">
      <alignment horizontal="center" vertical="center"/>
    </xf>
    <xf numFmtId="0" fontId="9" fillId="2" borderId="22" xfId="0" applyFont="1" applyFill="1" applyBorder="1"/>
    <xf numFmtId="4" fontId="10" fillId="5" borderId="24" xfId="0" applyNumberFormat="1" applyFont="1" applyFill="1" applyBorder="1" applyAlignment="1">
      <alignment horizontal="center" vertical="center"/>
    </xf>
    <xf numFmtId="0" fontId="7" fillId="5" borderId="4" xfId="0" applyFont="1" applyFill="1" applyBorder="1" applyAlignment="1">
      <alignment horizontal="left" vertical="top" wrapText="1"/>
    </xf>
    <xf numFmtId="4" fontId="9" fillId="2" borderId="22" xfId="0" applyNumberFormat="1" applyFont="1" applyFill="1" applyBorder="1" applyAlignment="1">
      <alignment horizontal="center" vertical="center" wrapText="1"/>
    </xf>
    <xf numFmtId="4" fontId="7" fillId="5" borderId="16"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5" borderId="24" xfId="0" applyFont="1" applyFill="1" applyBorder="1" applyAlignment="1">
      <alignment horizontal="left" vertical="center"/>
    </xf>
    <xf numFmtId="0" fontId="9" fillId="2" borderId="23" xfId="0" applyFont="1" applyFill="1" applyBorder="1" applyAlignment="1">
      <alignment horizontal="left" vertical="center"/>
    </xf>
    <xf numFmtId="4" fontId="9" fillId="5" borderId="33" xfId="0" applyNumberFormat="1" applyFont="1" applyFill="1" applyBorder="1" applyAlignment="1">
      <alignment horizontal="center" vertical="center"/>
    </xf>
    <xf numFmtId="4" fontId="9" fillId="2" borderId="23" xfId="0" applyNumberFormat="1" applyFont="1" applyFill="1" applyBorder="1" applyAlignment="1">
      <alignment horizontal="center" vertical="center"/>
    </xf>
    <xf numFmtId="4" fontId="9" fillId="2" borderId="33" xfId="0" applyNumberFormat="1" applyFont="1" applyFill="1" applyBorder="1" applyAlignment="1">
      <alignment horizontal="center" vertical="center"/>
    </xf>
    <xf numFmtId="4" fontId="9" fillId="5" borderId="16" xfId="0" applyNumberFormat="1" applyFont="1" applyFill="1" applyBorder="1" applyAlignment="1">
      <alignment horizontal="center" vertical="center" wrapText="1"/>
    </xf>
    <xf numFmtId="0" fontId="9" fillId="2" borderId="33" xfId="0" applyFont="1" applyFill="1" applyBorder="1" applyAlignment="1">
      <alignment horizontal="left" vertical="center"/>
    </xf>
    <xf numFmtId="4" fontId="9" fillId="5" borderId="34" xfId="0" applyNumberFormat="1" applyFont="1" applyFill="1" applyBorder="1" applyAlignment="1">
      <alignment horizontal="center" vertical="center"/>
    </xf>
    <xf numFmtId="0" fontId="9" fillId="5" borderId="4" xfId="0" applyFont="1" applyFill="1" applyBorder="1" applyAlignment="1">
      <alignment horizontal="left" vertical="center"/>
    </xf>
    <xf numFmtId="4" fontId="7" fillId="5" borderId="33"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xf>
    <xf numFmtId="4" fontId="9" fillId="2" borderId="24" xfId="0" applyNumberFormat="1" applyFont="1" applyFill="1" applyBorder="1" applyAlignment="1">
      <alignment horizontal="center" vertical="center"/>
    </xf>
    <xf numFmtId="4" fontId="7" fillId="5" borderId="15"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4" fontId="7" fillId="5" borderId="5" xfId="0" applyNumberFormat="1" applyFont="1" applyFill="1" applyBorder="1" applyAlignment="1">
      <alignment horizontal="center" vertical="center"/>
    </xf>
    <xf numFmtId="4" fontId="9" fillId="2" borderId="8" xfId="0" applyNumberFormat="1" applyFont="1" applyFill="1" applyBorder="1" applyAlignment="1">
      <alignment vertical="center"/>
    </xf>
    <xf numFmtId="4" fontId="7" fillId="5" borderId="2" xfId="0" applyNumberFormat="1" applyFont="1" applyFill="1" applyBorder="1" applyAlignment="1">
      <alignment horizontal="center" vertical="center"/>
    </xf>
    <xf numFmtId="4" fontId="7" fillId="5" borderId="25" xfId="0" applyNumberFormat="1" applyFont="1" applyFill="1" applyBorder="1" applyAlignment="1">
      <alignment horizontal="center" vertical="center"/>
    </xf>
    <xf numFmtId="4" fontId="9" fillId="2" borderId="9" xfId="0" applyNumberFormat="1" applyFont="1" applyFill="1" applyBorder="1" applyAlignment="1">
      <alignment vertical="center"/>
    </xf>
    <xf numFmtId="4" fontId="7" fillId="5" borderId="14" xfId="0" applyNumberFormat="1" applyFont="1" applyFill="1" applyBorder="1" applyAlignment="1">
      <alignment horizontal="center" vertical="center"/>
    </xf>
    <xf numFmtId="4" fontId="7" fillId="5" borderId="30" xfId="0" applyNumberFormat="1" applyFont="1" applyFill="1" applyBorder="1" applyAlignment="1">
      <alignment horizontal="center" vertical="center"/>
    </xf>
    <xf numFmtId="0" fontId="9" fillId="0" borderId="5" xfId="0" applyFont="1" applyFill="1" applyBorder="1" applyAlignment="1">
      <alignment horizontal="left" wrapText="1"/>
    </xf>
    <xf numFmtId="0" fontId="9" fillId="2" borderId="13" xfId="0" applyFont="1" applyFill="1" applyBorder="1" applyAlignment="1">
      <alignment horizontal="left" wrapText="1"/>
    </xf>
    <xf numFmtId="0" fontId="7" fillId="2" borderId="4" xfId="0" applyFont="1" applyFill="1" applyBorder="1" applyAlignment="1">
      <alignment horizontal="left" vertical="top" wrapText="1"/>
    </xf>
    <xf numFmtId="4" fontId="7" fillId="2" borderId="4" xfId="0" applyNumberFormat="1" applyFont="1" applyFill="1" applyBorder="1" applyAlignment="1">
      <alignment horizontal="center" vertical="center"/>
    </xf>
    <xf numFmtId="4" fontId="7" fillId="2" borderId="36"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wrapText="1"/>
    </xf>
    <xf numFmtId="4" fontId="9" fillId="5" borderId="12" xfId="0" applyNumberFormat="1" applyFont="1" applyFill="1" applyBorder="1" applyAlignment="1">
      <alignment horizontal="center" vertical="center"/>
    </xf>
    <xf numFmtId="4" fontId="9" fillId="2" borderId="38" xfId="0" applyNumberFormat="1" applyFont="1" applyFill="1" applyBorder="1" applyAlignment="1">
      <alignment horizontal="center" vertical="center"/>
    </xf>
    <xf numFmtId="4" fontId="9" fillId="5" borderId="20" xfId="0" applyNumberFormat="1" applyFont="1" applyFill="1" applyBorder="1" applyAlignment="1">
      <alignment horizontal="center" vertical="center"/>
    </xf>
    <xf numFmtId="4" fontId="9" fillId="2" borderId="20" xfId="0" applyNumberFormat="1" applyFont="1" applyFill="1" applyBorder="1" applyAlignment="1">
      <alignment horizontal="center" vertical="center"/>
    </xf>
    <xf numFmtId="0" fontId="7"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wrapText="1"/>
    </xf>
    <xf numFmtId="4" fontId="9" fillId="2" borderId="0" xfId="0" applyNumberFormat="1" applyFont="1" applyFill="1" applyBorder="1" applyAlignment="1">
      <alignment horizontal="center"/>
    </xf>
    <xf numFmtId="4" fontId="9" fillId="2" borderId="21" xfId="0" applyNumberFormat="1" applyFont="1" applyFill="1" applyBorder="1" applyAlignment="1">
      <alignment horizontal="center"/>
    </xf>
    <xf numFmtId="4" fontId="9" fillId="2" borderId="22" xfId="0" applyNumberFormat="1" applyFont="1" applyFill="1" applyBorder="1" applyAlignment="1">
      <alignment horizontal="center"/>
    </xf>
    <xf numFmtId="0" fontId="7" fillId="2" borderId="6" xfId="0" applyFont="1" applyFill="1" applyBorder="1" applyAlignment="1">
      <alignment horizontal="left" vertical="top" wrapText="1"/>
    </xf>
    <xf numFmtId="0" fontId="7" fillId="2" borderId="13" xfId="0" applyFont="1" applyFill="1" applyBorder="1" applyAlignment="1">
      <alignment horizontal="left" wrapText="1"/>
    </xf>
    <xf numFmtId="4" fontId="9" fillId="2" borderId="9" xfId="0" applyNumberFormat="1" applyFont="1" applyFill="1" applyBorder="1" applyAlignment="1">
      <alignment horizontal="center"/>
    </xf>
    <xf numFmtId="4" fontId="7" fillId="5" borderId="24" xfId="0" applyNumberFormat="1" applyFont="1" applyFill="1" applyBorder="1" applyAlignment="1">
      <alignment horizontal="center"/>
    </xf>
    <xf numFmtId="4" fontId="7" fillId="2" borderId="4" xfId="0" applyNumberFormat="1" applyFont="1" applyFill="1" applyBorder="1" applyAlignment="1">
      <alignment horizontal="center"/>
    </xf>
    <xf numFmtId="4" fontId="7" fillId="2" borderId="36" xfId="0" applyNumberFormat="1" applyFont="1" applyFill="1" applyBorder="1" applyAlignment="1">
      <alignment horizontal="center"/>
    </xf>
    <xf numFmtId="4" fontId="7" fillId="2" borderId="24" xfId="0" applyNumberFormat="1" applyFont="1" applyFill="1" applyBorder="1" applyAlignment="1">
      <alignment horizontal="center"/>
    </xf>
    <xf numFmtId="0" fontId="9" fillId="2" borderId="33" xfId="0" applyFont="1" applyFill="1" applyBorder="1" applyAlignment="1">
      <alignment horizontal="left" wrapText="1"/>
    </xf>
    <xf numFmtId="4" fontId="9" fillId="5" borderId="23" xfId="0" applyNumberFormat="1" applyFont="1" applyFill="1" applyBorder="1" applyAlignment="1">
      <alignment horizontal="center"/>
    </xf>
    <xf numFmtId="4" fontId="9" fillId="2" borderId="33" xfId="0" applyNumberFormat="1" applyFont="1" applyFill="1" applyBorder="1" applyAlignment="1">
      <alignment horizontal="center"/>
    </xf>
    <xf numFmtId="4" fontId="9" fillId="2" borderId="23" xfId="0" applyNumberFormat="1" applyFont="1" applyFill="1" applyBorder="1" applyAlignment="1">
      <alignment horizontal="center"/>
    </xf>
    <xf numFmtId="4" fontId="9" fillId="5" borderId="22" xfId="0" applyNumberFormat="1" applyFont="1" applyFill="1" applyBorder="1" applyAlignment="1">
      <alignment horizontal="center"/>
    </xf>
    <xf numFmtId="0" fontId="7" fillId="2" borderId="4" xfId="0" applyFont="1" applyFill="1" applyBorder="1" applyAlignment="1">
      <alignment horizontal="left" wrapText="1"/>
    </xf>
    <xf numFmtId="4" fontId="7" fillId="2" borderId="16" xfId="0" applyNumberFormat="1" applyFont="1" applyFill="1" applyBorder="1" applyAlignment="1">
      <alignment horizontal="center"/>
    </xf>
    <xf numFmtId="4" fontId="7" fillId="5" borderId="16" xfId="0" applyNumberFormat="1" applyFont="1" applyFill="1" applyBorder="1" applyAlignment="1">
      <alignment horizontal="center"/>
    </xf>
    <xf numFmtId="4" fontId="7" fillId="5" borderId="23" xfId="0" applyNumberFormat="1" applyFont="1" applyFill="1" applyBorder="1" applyAlignment="1">
      <alignment horizontal="center"/>
    </xf>
    <xf numFmtId="4" fontId="7" fillId="2" borderId="33" xfId="0" applyNumberFormat="1" applyFont="1" applyFill="1" applyBorder="1" applyAlignment="1">
      <alignment horizontal="center"/>
    </xf>
    <xf numFmtId="4" fontId="7" fillId="2" borderId="23" xfId="0" applyNumberFormat="1" applyFont="1" applyFill="1" applyBorder="1" applyAlignment="1">
      <alignment horizontal="center"/>
    </xf>
    <xf numFmtId="4" fontId="7" fillId="2" borderId="34" xfId="0" applyNumberFormat="1" applyFont="1" applyFill="1" applyBorder="1" applyAlignment="1">
      <alignment horizontal="center"/>
    </xf>
    <xf numFmtId="0" fontId="7" fillId="2" borderId="16" xfId="0" applyFont="1" applyFill="1" applyBorder="1" applyAlignment="1">
      <alignment horizontal="left" vertical="top" wrapText="1"/>
    </xf>
    <xf numFmtId="4" fontId="9" fillId="2" borderId="27" xfId="0" applyNumberFormat="1" applyFont="1" applyFill="1" applyBorder="1" applyAlignment="1">
      <alignment horizontal="center"/>
    </xf>
    <xf numFmtId="4" fontId="7" fillId="2" borderId="22" xfId="0" applyNumberFormat="1" applyFont="1" applyFill="1" applyBorder="1" applyAlignment="1">
      <alignment horizontal="center"/>
    </xf>
    <xf numFmtId="0" fontId="9" fillId="2" borderId="34" xfId="0" applyFont="1" applyFill="1" applyBorder="1" applyAlignment="1">
      <alignment horizontal="left" vertical="top" wrapText="1"/>
    </xf>
    <xf numFmtId="4" fontId="9" fillId="2" borderId="34" xfId="0" applyNumberFormat="1" applyFont="1" applyFill="1" applyBorder="1" applyAlignment="1">
      <alignment horizontal="center"/>
    </xf>
    <xf numFmtId="0" fontId="7" fillId="2" borderId="32" xfId="0" applyFont="1" applyFill="1" applyBorder="1" applyAlignment="1">
      <alignment horizontal="left" vertical="top" wrapText="1"/>
    </xf>
    <xf numFmtId="4" fontId="7" fillId="5" borderId="8" xfId="0" applyNumberFormat="1" applyFont="1" applyFill="1" applyBorder="1" applyAlignment="1">
      <alignment horizontal="center"/>
    </xf>
    <xf numFmtId="4" fontId="7" fillId="2" borderId="6" xfId="0" applyNumberFormat="1" applyFont="1" applyFill="1" applyBorder="1" applyAlignment="1">
      <alignment horizontal="center"/>
    </xf>
    <xf numFmtId="4" fontId="7" fillId="2" borderId="28" xfId="0" applyNumberFormat="1" applyFont="1" applyFill="1" applyBorder="1" applyAlignment="1">
      <alignment horizontal="center"/>
    </xf>
    <xf numFmtId="4" fontId="7" fillId="2" borderId="8" xfId="0" applyNumberFormat="1" applyFont="1" applyFill="1" applyBorder="1" applyAlignment="1">
      <alignment horizontal="center"/>
    </xf>
    <xf numFmtId="4" fontId="7" fillId="2" borderId="14" xfId="0" applyNumberFormat="1" applyFont="1" applyFill="1" applyBorder="1" applyAlignment="1">
      <alignment horizontal="center"/>
    </xf>
    <xf numFmtId="4" fontId="7" fillId="5" borderId="14" xfId="0" applyNumberFormat="1" applyFont="1" applyFill="1" applyBorder="1" applyAlignment="1">
      <alignment horizontal="center"/>
    </xf>
    <xf numFmtId="0" fontId="9" fillId="2" borderId="26" xfId="0" applyFont="1" applyFill="1" applyBorder="1" applyAlignment="1">
      <alignment horizontal="left" wrapText="1"/>
    </xf>
    <xf numFmtId="0" fontId="7" fillId="2" borderId="36" xfId="0" applyFont="1" applyFill="1" applyBorder="1" applyAlignment="1">
      <alignment horizontal="left" wrapText="1"/>
    </xf>
    <xf numFmtId="4" fontId="7" fillId="2" borderId="41" xfId="0" applyNumberFormat="1" applyFont="1" applyFill="1" applyBorder="1" applyAlignment="1">
      <alignment horizontal="center" wrapText="1"/>
    </xf>
    <xf numFmtId="0" fontId="9" fillId="2" borderId="37" xfId="0" applyFont="1" applyFill="1" applyBorder="1" applyAlignment="1">
      <alignment horizontal="left" wrapText="1"/>
    </xf>
    <xf numFmtId="0" fontId="7" fillId="2" borderId="33" xfId="0" applyFont="1" applyFill="1" applyBorder="1" applyAlignment="1">
      <alignment horizontal="left" vertical="top" wrapText="1"/>
    </xf>
    <xf numFmtId="0" fontId="9" fillId="5" borderId="4" xfId="0" applyFont="1" applyFill="1" applyBorder="1" applyAlignment="1">
      <alignment horizontal="left"/>
    </xf>
    <xf numFmtId="4" fontId="9" fillId="2" borderId="16" xfId="0" applyNumberFormat="1" applyFont="1" applyFill="1" applyBorder="1" applyAlignment="1">
      <alignment horizontal="center"/>
    </xf>
    <xf numFmtId="0" fontId="9" fillId="2"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0" xfId="0" applyFont="1" applyFill="1" applyBorder="1" applyAlignment="1">
      <alignment horizontal="left" vertical="center"/>
    </xf>
    <xf numFmtId="0" fontId="9" fillId="2" borderId="26" xfId="0" applyFont="1" applyFill="1" applyBorder="1" applyAlignment="1">
      <alignment horizontal="left" vertical="center"/>
    </xf>
    <xf numFmtId="4" fontId="9" fillId="2" borderId="14" xfId="0" applyNumberFormat="1" applyFont="1" applyFill="1" applyBorder="1" applyAlignment="1">
      <alignment horizontal="center" vertical="center"/>
    </xf>
    <xf numFmtId="4" fontId="9" fillId="2" borderId="32" xfId="0" applyNumberFormat="1" applyFont="1" applyFill="1" applyBorder="1" applyAlignment="1">
      <alignment vertical="center"/>
    </xf>
    <xf numFmtId="4" fontId="9" fillId="2" borderId="30" xfId="0" applyNumberFormat="1" applyFont="1" applyFill="1" applyBorder="1" applyAlignment="1">
      <alignment horizontal="center" vertical="center"/>
    </xf>
    <xf numFmtId="4" fontId="9" fillId="2" borderId="30" xfId="0" applyNumberFormat="1" applyFont="1" applyFill="1" applyBorder="1" applyAlignment="1">
      <alignment vertical="center"/>
    </xf>
    <xf numFmtId="4" fontId="9" fillId="2" borderId="15" xfId="0" applyNumberFormat="1" applyFont="1" applyFill="1" applyBorder="1" applyAlignment="1">
      <alignment horizontal="center" vertical="center"/>
    </xf>
    <xf numFmtId="4" fontId="9" fillId="2" borderId="26" xfId="0" applyNumberFormat="1" applyFont="1" applyFill="1" applyBorder="1" applyAlignment="1">
      <alignment vertical="center"/>
    </xf>
    <xf numFmtId="0" fontId="9" fillId="2" borderId="27" xfId="0" applyFont="1" applyFill="1" applyBorder="1" applyAlignment="1">
      <alignment horizontal="left" vertical="center"/>
    </xf>
    <xf numFmtId="0" fontId="9" fillId="2" borderId="30" xfId="0" applyFont="1" applyFill="1" applyBorder="1" applyAlignment="1">
      <alignment horizontal="left" wrapText="1"/>
    </xf>
    <xf numFmtId="0" fontId="9" fillId="2" borderId="15" xfId="0" applyFont="1" applyFill="1" applyBorder="1" applyAlignment="1">
      <alignment horizontal="left" wrapText="1"/>
    </xf>
    <xf numFmtId="4" fontId="9" fillId="2" borderId="15" xfId="0" applyNumberFormat="1" applyFont="1" applyFill="1" applyBorder="1" applyAlignment="1">
      <alignment vertical="center"/>
    </xf>
    <xf numFmtId="0" fontId="7" fillId="5" borderId="16" xfId="0" applyFont="1" applyFill="1" applyBorder="1" applyAlignment="1">
      <alignment horizontal="left" vertical="top" wrapText="1"/>
    </xf>
    <xf numFmtId="4" fontId="7" fillId="5" borderId="24" xfId="0" applyNumberFormat="1" applyFont="1" applyFill="1" applyBorder="1" applyAlignment="1">
      <alignment horizontal="center" vertical="center" wrapText="1"/>
    </xf>
    <xf numFmtId="0" fontId="9" fillId="0" borderId="32" xfId="0" applyFont="1" applyFill="1" applyBorder="1" applyAlignment="1">
      <alignment horizontal="left" wrapText="1"/>
    </xf>
    <xf numFmtId="4" fontId="7" fillId="5" borderId="32" xfId="0" applyNumberFormat="1" applyFont="1" applyFill="1" applyBorder="1" applyAlignment="1">
      <alignment horizontal="center" vertical="center"/>
    </xf>
    <xf numFmtId="4" fontId="9" fillId="2" borderId="32"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wrapText="1"/>
    </xf>
    <xf numFmtId="4" fontId="7" fillId="5" borderId="26" xfId="0" applyNumberFormat="1" applyFont="1" applyFill="1" applyBorder="1" applyAlignment="1">
      <alignment horizontal="center" vertical="center"/>
    </xf>
    <xf numFmtId="4" fontId="9" fillId="2" borderId="26" xfId="0" applyNumberFormat="1" applyFont="1" applyFill="1" applyBorder="1" applyAlignment="1">
      <alignment horizontal="center" vertical="center"/>
    </xf>
    <xf numFmtId="4" fontId="7" fillId="2" borderId="26" xfId="0" applyNumberFormat="1" applyFont="1" applyFill="1" applyBorder="1" applyAlignment="1">
      <alignment horizontal="center"/>
    </xf>
    <xf numFmtId="0" fontId="9" fillId="2" borderId="34" xfId="0" applyFont="1" applyFill="1" applyBorder="1" applyAlignment="1">
      <alignment horizontal="left"/>
    </xf>
    <xf numFmtId="4" fontId="7" fillId="5" borderId="34" xfId="0" applyNumberFormat="1" applyFont="1" applyFill="1" applyBorder="1" applyAlignment="1">
      <alignment horizontal="center" vertical="center"/>
    </xf>
    <xf numFmtId="4" fontId="9" fillId="2" borderId="34" xfId="0" applyNumberFormat="1" applyFont="1" applyFill="1" applyBorder="1" applyAlignment="1">
      <alignment horizontal="center" vertical="center"/>
    </xf>
    <xf numFmtId="0" fontId="7" fillId="5" borderId="16" xfId="0" applyFont="1" applyFill="1" applyBorder="1" applyAlignment="1">
      <alignment horizontal="left" wrapText="1"/>
    </xf>
    <xf numFmtId="0" fontId="9" fillId="2" borderId="27" xfId="0" applyFont="1" applyFill="1" applyBorder="1" applyAlignment="1">
      <alignment horizontal="left"/>
    </xf>
    <xf numFmtId="4" fontId="7" fillId="5" borderId="27" xfId="0" applyNumberFormat="1" applyFont="1" applyFill="1" applyBorder="1" applyAlignment="1">
      <alignment horizontal="center" vertical="center"/>
    </xf>
    <xf numFmtId="4" fontId="9" fillId="2" borderId="27" xfId="0" applyNumberFormat="1" applyFont="1" applyFill="1" applyBorder="1" applyAlignment="1">
      <alignment horizontal="center" vertical="center"/>
    </xf>
    <xf numFmtId="4" fontId="9" fillId="2" borderId="15" xfId="0" applyNumberFormat="1" applyFont="1" applyFill="1" applyBorder="1" applyAlignment="1">
      <alignment horizontal="center"/>
    </xf>
    <xf numFmtId="0" fontId="9" fillId="2" borderId="27" xfId="0" applyFont="1" applyFill="1" applyBorder="1" applyAlignment="1">
      <alignment horizontal="left" vertical="top"/>
    </xf>
    <xf numFmtId="0" fontId="7" fillId="5" borderId="16" xfId="0" applyFont="1" applyFill="1" applyBorder="1" applyAlignment="1">
      <alignment horizontal="left" vertical="center" wrapText="1"/>
    </xf>
    <xf numFmtId="4" fontId="9" fillId="2" borderId="30" xfId="0" applyNumberFormat="1" applyFont="1" applyFill="1" applyBorder="1" applyAlignment="1">
      <alignment horizontal="center"/>
    </xf>
    <xf numFmtId="0" fontId="9" fillId="2" borderId="32" xfId="0" applyFont="1" applyFill="1" applyBorder="1" applyAlignment="1">
      <alignment horizontal="left" vertical="top" wrapText="1"/>
    </xf>
    <xf numFmtId="4" fontId="9" fillId="2" borderId="32" xfId="0" applyNumberFormat="1" applyFont="1" applyFill="1" applyBorder="1" applyAlignment="1">
      <alignment horizontal="center"/>
    </xf>
    <xf numFmtId="0" fontId="9" fillId="2" borderId="15" xfId="0" applyFont="1" applyFill="1" applyBorder="1" applyAlignment="1">
      <alignment horizontal="left" vertical="top" wrapText="1"/>
    </xf>
    <xf numFmtId="4" fontId="7" fillId="5" borderId="13" xfId="0" applyNumberFormat="1" applyFont="1" applyFill="1" applyBorder="1" applyAlignment="1">
      <alignment horizontal="center" vertical="center"/>
    </xf>
    <xf numFmtId="0" fontId="9" fillId="2" borderId="27" xfId="0" applyFont="1" applyFill="1" applyBorder="1" applyAlignment="1">
      <alignment horizontal="left" vertical="top" wrapText="1"/>
    </xf>
    <xf numFmtId="4" fontId="7" fillId="5" borderId="0" xfId="0" applyNumberFormat="1" applyFont="1" applyFill="1" applyBorder="1" applyAlignment="1">
      <alignment horizontal="center" vertical="center"/>
    </xf>
    <xf numFmtId="0" fontId="7" fillId="5" borderId="6" xfId="0" applyFont="1" applyFill="1" applyBorder="1" applyAlignment="1">
      <alignment horizontal="left" vertical="top" wrapText="1"/>
    </xf>
    <xf numFmtId="4" fontId="7" fillId="5" borderId="6" xfId="0" applyNumberFormat="1" applyFont="1" applyFill="1" applyBorder="1" applyAlignment="1">
      <alignment horizontal="center" vertical="center"/>
    </xf>
    <xf numFmtId="4" fontId="7" fillId="5" borderId="28" xfId="0" applyNumberFormat="1" applyFont="1" applyFill="1" applyBorder="1" applyAlignment="1">
      <alignment horizontal="center" vertical="center"/>
    </xf>
    <xf numFmtId="4" fontId="7" fillId="5" borderId="8" xfId="0" applyNumberFormat="1" applyFont="1" applyFill="1" applyBorder="1" applyAlignment="1">
      <alignment horizontal="center" wrapText="1"/>
    </xf>
    <xf numFmtId="0" fontId="9" fillId="2" borderId="25" xfId="0" applyFont="1" applyFill="1" applyBorder="1" applyAlignment="1">
      <alignment horizontal="left" vertical="top" wrapText="1"/>
    </xf>
    <xf numFmtId="4" fontId="9" fillId="2" borderId="20" xfId="0" applyNumberFormat="1" applyFont="1" applyFill="1" applyBorder="1" applyAlignment="1">
      <alignment horizontal="center"/>
    </xf>
    <xf numFmtId="0" fontId="7" fillId="5" borderId="24" xfId="0" applyFont="1" applyFill="1" applyBorder="1" applyAlignment="1">
      <alignment horizontal="left" vertical="top" wrapText="1"/>
    </xf>
    <xf numFmtId="0" fontId="9" fillId="2" borderId="12" xfId="0" applyFont="1" applyFill="1" applyBorder="1" applyAlignment="1">
      <alignment horizontal="left" vertical="top" wrapText="1"/>
    </xf>
    <xf numFmtId="4" fontId="7" fillId="5" borderId="38" xfId="0" applyNumberFormat="1" applyFont="1" applyFill="1" applyBorder="1" applyAlignment="1">
      <alignment horizontal="center" vertical="center"/>
    </xf>
    <xf numFmtId="4" fontId="9" fillId="2" borderId="12" xfId="0" applyNumberFormat="1" applyFont="1" applyFill="1" applyBorder="1" applyAlignment="1">
      <alignment horizontal="center"/>
    </xf>
    <xf numFmtId="0" fontId="9" fillId="2" borderId="9" xfId="0" applyFont="1" applyFill="1" applyBorder="1" applyAlignment="1">
      <alignment horizontal="left" vertical="top" wrapText="1"/>
    </xf>
    <xf numFmtId="4" fontId="7" fillId="5" borderId="21" xfId="0" applyNumberFormat="1" applyFont="1" applyFill="1" applyBorder="1" applyAlignment="1">
      <alignment horizontal="center" vertical="center"/>
    </xf>
    <xf numFmtId="0" fontId="7" fillId="5" borderId="21" xfId="0" applyFont="1" applyFill="1" applyBorder="1" applyAlignment="1">
      <alignment horizontal="left" vertical="top" wrapText="1"/>
    </xf>
    <xf numFmtId="4" fontId="7" fillId="5" borderId="19" xfId="0" applyNumberFormat="1" applyFont="1" applyFill="1" applyBorder="1" applyAlignment="1">
      <alignment horizontal="center" vertical="center"/>
    </xf>
    <xf numFmtId="0" fontId="9" fillId="2" borderId="36" xfId="0" applyFont="1" applyFill="1" applyBorder="1" applyAlignment="1">
      <alignment horizontal="left" vertical="top" wrapText="1"/>
    </xf>
    <xf numFmtId="0" fontId="7" fillId="5" borderId="4" xfId="0" applyFont="1" applyFill="1" applyBorder="1" applyAlignment="1">
      <alignment horizontal="left"/>
    </xf>
    <xf numFmtId="4" fontId="7" fillId="5" borderId="17" xfId="0" applyNumberFormat="1" applyFont="1" applyFill="1" applyBorder="1" applyAlignment="1">
      <alignment horizontal="center"/>
    </xf>
    <xf numFmtId="0" fontId="9" fillId="5" borderId="4" xfId="0" applyFont="1" applyFill="1" applyBorder="1" applyAlignment="1">
      <alignment horizontal="left" vertical="center" wrapText="1"/>
    </xf>
    <xf numFmtId="4" fontId="9" fillId="5" borderId="16" xfId="0" applyNumberFormat="1" applyFont="1" applyFill="1" applyBorder="1" applyAlignment="1">
      <alignment vertical="center"/>
    </xf>
    <xf numFmtId="0" fontId="7" fillId="5" borderId="4" xfId="0" applyFont="1" applyFill="1" applyBorder="1" applyAlignment="1">
      <alignment horizontal="left" wrapText="1"/>
    </xf>
    <xf numFmtId="4" fontId="9" fillId="2" borderId="2" xfId="0" applyNumberFormat="1" applyFont="1" applyFill="1" applyBorder="1" applyAlignment="1">
      <alignment horizontal="center"/>
    </xf>
    <xf numFmtId="4" fontId="7" fillId="5" borderId="16" xfId="0" applyNumberFormat="1" applyFont="1" applyFill="1" applyBorder="1" applyAlignment="1">
      <alignment horizontal="center" vertical="center" wrapText="1"/>
    </xf>
    <xf numFmtId="4" fontId="9" fillId="2" borderId="27" xfId="0" applyNumberFormat="1" applyFont="1" applyFill="1" applyBorder="1" applyAlignment="1">
      <alignment vertical="center"/>
    </xf>
    <xf numFmtId="4" fontId="9" fillId="2" borderId="34" xfId="0" applyNumberFormat="1" applyFont="1" applyFill="1" applyBorder="1" applyAlignment="1">
      <alignment vertical="center"/>
    </xf>
    <xf numFmtId="0" fontId="9" fillId="2" borderId="33" xfId="0" applyFont="1" applyFill="1" applyBorder="1" applyAlignment="1">
      <alignment horizontal="left" vertical="top" wrapText="1"/>
    </xf>
    <xf numFmtId="4" fontId="7" fillId="2" borderId="16" xfId="0" applyNumberFormat="1" applyFont="1" applyFill="1" applyBorder="1" applyAlignment="1">
      <alignment horizontal="center" vertical="center"/>
    </xf>
    <xf numFmtId="0" fontId="9" fillId="2" borderId="0" xfId="0" applyFont="1" applyFill="1" applyBorder="1" applyAlignment="1">
      <alignment horizontal="left" vertical="top" wrapText="1"/>
    </xf>
    <xf numFmtId="4" fontId="7" fillId="5" borderId="22" xfId="0"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7" fillId="5" borderId="4" xfId="0" applyFont="1" applyFill="1" applyBorder="1" applyAlignment="1">
      <alignment vertical="top" wrapText="1"/>
    </xf>
    <xf numFmtId="0" fontId="9" fillId="2" borderId="0" xfId="0" applyFont="1" applyFill="1" applyBorder="1" applyAlignment="1">
      <alignment vertical="top"/>
    </xf>
    <xf numFmtId="4" fontId="7" fillId="5" borderId="4" xfId="0" applyNumberFormat="1" applyFont="1" applyFill="1" applyBorder="1" applyAlignment="1">
      <alignment horizontal="center"/>
    </xf>
    <xf numFmtId="4" fontId="7" fillId="5" borderId="36" xfId="0" applyNumberFormat="1" applyFont="1" applyFill="1" applyBorder="1" applyAlignment="1">
      <alignment horizontal="center"/>
    </xf>
    <xf numFmtId="4" fontId="7" fillId="5" borderId="22" xfId="0" applyNumberFormat="1" applyFont="1" applyFill="1" applyBorder="1" applyAlignment="1">
      <alignment horizontal="center"/>
    </xf>
    <xf numFmtId="4" fontId="7" fillId="2" borderId="27" xfId="0" applyNumberFormat="1" applyFont="1" applyFill="1" applyBorder="1" applyAlignment="1">
      <alignment horizontal="center"/>
    </xf>
    <xf numFmtId="0" fontId="7" fillId="5" borderId="36" xfId="0" applyFont="1" applyFill="1" applyBorder="1" applyAlignment="1">
      <alignment horizontal="left" vertical="top" wrapText="1"/>
    </xf>
    <xf numFmtId="0" fontId="7" fillId="2" borderId="5" xfId="0" applyFont="1" applyFill="1" applyBorder="1" applyAlignment="1">
      <alignment horizontal="left" vertical="top" wrapText="1"/>
    </xf>
    <xf numFmtId="4" fontId="7" fillId="2" borderId="32" xfId="0" applyNumberFormat="1" applyFont="1" applyFill="1" applyBorder="1" applyAlignment="1">
      <alignment horizontal="center" vertical="center"/>
    </xf>
    <xf numFmtId="0" fontId="7" fillId="2" borderId="25" xfId="0" applyFont="1" applyFill="1" applyBorder="1" applyAlignment="1">
      <alignment horizontal="left" vertical="top" wrapText="1"/>
    </xf>
    <xf numFmtId="4" fontId="7" fillId="2" borderId="26" xfId="0" applyNumberFormat="1" applyFont="1" applyFill="1" applyBorder="1" applyAlignment="1">
      <alignment horizontal="center" vertical="center"/>
    </xf>
    <xf numFmtId="4" fontId="9" fillId="5" borderId="38" xfId="0" applyNumberFormat="1" applyFont="1" applyFill="1" applyBorder="1" applyAlignment="1">
      <alignment horizontal="center" vertical="center"/>
    </xf>
    <xf numFmtId="4" fontId="9" fillId="5" borderId="31" xfId="0" applyNumberFormat="1" applyFont="1" applyFill="1" applyBorder="1" applyAlignment="1">
      <alignment horizontal="center" vertical="center"/>
    </xf>
    <xf numFmtId="0" fontId="7" fillId="5" borderId="24" xfId="0" applyFont="1" applyFill="1" applyBorder="1" applyAlignment="1">
      <alignment horizontal="left" wrapText="1"/>
    </xf>
    <xf numFmtId="0" fontId="7" fillId="2" borderId="23" xfId="0" applyFont="1" applyFill="1" applyBorder="1" applyAlignment="1">
      <alignment horizontal="left" wrapText="1"/>
    </xf>
    <xf numFmtId="4" fontId="7" fillId="2" borderId="23" xfId="0" applyNumberFormat="1" applyFont="1" applyFill="1" applyBorder="1" applyAlignment="1">
      <alignment horizontal="center" vertical="center"/>
    </xf>
    <xf numFmtId="4" fontId="7" fillId="5" borderId="37" xfId="0" applyNumberFormat="1" applyFont="1" applyFill="1" applyBorder="1" applyAlignment="1">
      <alignment horizontal="center" vertical="center"/>
    </xf>
    <xf numFmtId="0" fontId="9" fillId="2" borderId="0" xfId="0" applyFont="1" applyFill="1" applyBorder="1" applyAlignment="1">
      <alignment horizontal="left"/>
    </xf>
    <xf numFmtId="0" fontId="9" fillId="2" borderId="27" xfId="0" applyFont="1" applyFill="1" applyBorder="1"/>
    <xf numFmtId="0" fontId="7" fillId="5" borderId="36" xfId="0" applyFont="1" applyFill="1" applyBorder="1" applyAlignment="1">
      <alignment horizontal="left" wrapText="1"/>
    </xf>
    <xf numFmtId="0" fontId="7" fillId="5" borderId="16" xfId="0" applyFont="1" applyFill="1" applyBorder="1" applyAlignment="1">
      <alignment horizontal="center"/>
    </xf>
    <xf numFmtId="0" fontId="9" fillId="2" borderId="37" xfId="0" applyFont="1" applyFill="1" applyBorder="1" applyAlignment="1">
      <alignment horizontal="left"/>
    </xf>
    <xf numFmtId="4" fontId="9" fillId="2" borderId="37" xfId="0" applyNumberFormat="1" applyFont="1" applyFill="1" applyBorder="1" applyAlignment="1">
      <alignment horizontal="center" vertical="center"/>
    </xf>
    <xf numFmtId="0" fontId="9" fillId="2" borderId="34" xfId="0" applyFont="1" applyFill="1" applyBorder="1"/>
    <xf numFmtId="0" fontId="7" fillId="5" borderId="24" xfId="0" applyFont="1" applyFill="1" applyBorder="1" applyAlignment="1">
      <alignment horizontal="center"/>
    </xf>
    <xf numFmtId="0" fontId="9" fillId="2" borderId="23" xfId="0" applyFont="1" applyFill="1" applyBorder="1" applyAlignment="1">
      <alignment horizontal="left" wrapText="1"/>
    </xf>
    <xf numFmtId="0" fontId="9" fillId="2" borderId="23" xfId="0" applyFont="1" applyFill="1" applyBorder="1" applyAlignment="1">
      <alignment horizontal="center"/>
    </xf>
    <xf numFmtId="0" fontId="7" fillId="5" borderId="24" xfId="0" applyFont="1" applyFill="1" applyBorder="1" applyAlignment="1">
      <alignment horizontal="center" vertical="center"/>
    </xf>
    <xf numFmtId="4" fontId="7" fillId="5" borderId="33" xfId="0" applyNumberFormat="1" applyFont="1" applyFill="1" applyBorder="1" applyAlignment="1">
      <alignment horizontal="center"/>
    </xf>
    <xf numFmtId="0" fontId="9" fillId="2" borderId="24" xfId="0" applyFont="1" applyFill="1" applyBorder="1"/>
    <xf numFmtId="0" fontId="7" fillId="5" borderId="0" xfId="0" applyFont="1" applyFill="1" applyBorder="1" applyAlignment="1">
      <alignment horizontal="left"/>
    </xf>
    <xf numFmtId="4" fontId="7" fillId="5" borderId="0" xfId="0" applyNumberFormat="1" applyFont="1" applyFill="1" applyBorder="1" applyAlignment="1">
      <alignment horizontal="center"/>
    </xf>
    <xf numFmtId="4" fontId="7" fillId="5" borderId="37" xfId="0" applyNumberFormat="1" applyFont="1" applyFill="1" applyBorder="1" applyAlignment="1">
      <alignment horizontal="center"/>
    </xf>
    <xf numFmtId="0" fontId="9" fillId="2" borderId="23" xfId="0" applyFont="1" applyFill="1" applyBorder="1"/>
    <xf numFmtId="0" fontId="7" fillId="5" borderId="24" xfId="0" applyFont="1" applyFill="1" applyBorder="1" applyAlignment="1">
      <alignment horizontal="center" vertical="center" wrapText="1"/>
    </xf>
    <xf numFmtId="0" fontId="9" fillId="2" borderId="33" xfId="0" applyFont="1" applyFill="1" applyBorder="1" applyAlignment="1">
      <alignment horizontal="left"/>
    </xf>
    <xf numFmtId="2" fontId="9" fillId="2" borderId="23" xfId="0" applyNumberFormat="1" applyFont="1" applyFill="1" applyBorder="1" applyAlignment="1">
      <alignment horizontal="center"/>
    </xf>
    <xf numFmtId="2" fontId="9" fillId="2" borderId="33" xfId="0" applyNumberFormat="1" applyFont="1" applyFill="1" applyBorder="1" applyAlignment="1">
      <alignment horizontal="center"/>
    </xf>
    <xf numFmtId="0" fontId="7" fillId="5" borderId="33" xfId="0" applyFont="1" applyFill="1" applyBorder="1" applyAlignment="1">
      <alignment horizontal="left" wrapText="1"/>
    </xf>
    <xf numFmtId="0" fontId="9" fillId="2" borderId="5" xfId="0" applyFont="1" applyFill="1" applyBorder="1" applyAlignment="1">
      <alignment horizontal="left"/>
    </xf>
    <xf numFmtId="0" fontId="11" fillId="2" borderId="0" xfId="0" applyFont="1" applyFill="1" applyAlignment="1">
      <alignment vertical="top" wrapText="1"/>
    </xf>
    <xf numFmtId="0" fontId="7" fillId="0" borderId="33" xfId="0" applyFont="1" applyFill="1" applyBorder="1" applyAlignment="1">
      <alignment horizontal="left" wrapText="1"/>
    </xf>
    <xf numFmtId="4" fontId="7" fillId="0" borderId="24" xfId="0" applyNumberFormat="1" applyFont="1" applyFill="1" applyBorder="1" applyAlignment="1">
      <alignment horizontal="center"/>
    </xf>
    <xf numFmtId="4" fontId="7" fillId="0" borderId="33" xfId="0" applyNumberFormat="1" applyFont="1" applyFill="1" applyBorder="1" applyAlignment="1">
      <alignment horizontal="center"/>
    </xf>
    <xf numFmtId="4" fontId="7" fillId="0" borderId="36" xfId="0" applyNumberFormat="1" applyFont="1" applyFill="1" applyBorder="1" applyAlignment="1">
      <alignment horizontal="center"/>
    </xf>
    <xf numFmtId="0" fontId="9" fillId="0" borderId="24" xfId="0" applyFont="1" applyFill="1" applyBorder="1"/>
    <xf numFmtId="0" fontId="7" fillId="0" borderId="0" xfId="0" applyFont="1" applyFill="1" applyBorder="1" applyAlignment="1">
      <alignment horizontal="left"/>
    </xf>
    <xf numFmtId="4" fontId="7" fillId="0" borderId="23" xfId="0" applyNumberFormat="1" applyFont="1" applyFill="1" applyBorder="1" applyAlignment="1">
      <alignment horizontal="center"/>
    </xf>
    <xf numFmtId="4" fontId="7" fillId="0" borderId="0" xfId="0" applyNumberFormat="1" applyFont="1" applyFill="1" applyBorder="1" applyAlignment="1">
      <alignment horizontal="center"/>
    </xf>
    <xf numFmtId="4" fontId="7" fillId="0" borderId="37" xfId="0" applyNumberFormat="1" applyFont="1" applyFill="1" applyBorder="1" applyAlignment="1">
      <alignment horizontal="center"/>
    </xf>
    <xf numFmtId="0" fontId="9" fillId="0" borderId="23" xfId="0" applyFont="1" applyFill="1" applyBorder="1"/>
    <xf numFmtId="4" fontId="7" fillId="0" borderId="5" xfId="0" applyNumberFormat="1" applyFont="1" applyFill="1" applyBorder="1" applyAlignment="1">
      <alignment horizontal="center" vertical="center"/>
    </xf>
    <xf numFmtId="0" fontId="9" fillId="0" borderId="25" xfId="0" applyFont="1" applyFill="1" applyBorder="1" applyAlignment="1">
      <alignment horizontal="left" wrapText="1"/>
    </xf>
    <xf numFmtId="4" fontId="7" fillId="0" borderId="25" xfId="0" applyNumberFormat="1" applyFont="1" applyFill="1" applyBorder="1" applyAlignment="1">
      <alignment horizontal="center" vertical="center"/>
    </xf>
    <xf numFmtId="4" fontId="9" fillId="0" borderId="20" xfId="0" applyNumberFormat="1" applyFont="1" applyFill="1" applyBorder="1" applyAlignment="1">
      <alignment vertical="center"/>
    </xf>
    <xf numFmtId="0" fontId="7" fillId="0" borderId="4" xfId="0" applyFont="1" applyFill="1" applyBorder="1" applyAlignment="1">
      <alignment horizontal="left" vertical="top" wrapText="1"/>
    </xf>
    <xf numFmtId="4" fontId="7" fillId="0" borderId="4" xfId="0" applyNumberFormat="1" applyFont="1" applyFill="1" applyBorder="1" applyAlignment="1">
      <alignment horizontal="center"/>
    </xf>
    <xf numFmtId="0" fontId="7" fillId="0" borderId="24" xfId="0" applyFont="1" applyFill="1" applyBorder="1" applyAlignment="1">
      <alignment horizontal="center" vertical="center" wrapText="1"/>
    </xf>
    <xf numFmtId="0" fontId="9" fillId="0" borderId="33" xfId="0" applyFont="1" applyFill="1" applyBorder="1" applyAlignment="1">
      <alignment horizontal="left"/>
    </xf>
    <xf numFmtId="4" fontId="9" fillId="0" borderId="23" xfId="0" applyNumberFormat="1" applyFont="1" applyFill="1" applyBorder="1" applyAlignment="1">
      <alignment horizontal="center"/>
    </xf>
    <xf numFmtId="4" fontId="9" fillId="0" borderId="33" xfId="0" applyNumberFormat="1" applyFont="1" applyFill="1" applyBorder="1" applyAlignment="1">
      <alignment horizontal="center"/>
    </xf>
    <xf numFmtId="2" fontId="9" fillId="0" borderId="23" xfId="0" applyNumberFormat="1" applyFont="1" applyFill="1" applyBorder="1" applyAlignment="1">
      <alignment horizontal="center"/>
    </xf>
    <xf numFmtId="2" fontId="9" fillId="0" borderId="33" xfId="0" applyNumberFormat="1" applyFont="1" applyFill="1" applyBorder="1" applyAlignment="1">
      <alignment horizontal="center"/>
    </xf>
    <xf numFmtId="0" fontId="7" fillId="0" borderId="36" xfId="0" applyFont="1" applyFill="1" applyBorder="1" applyAlignment="1">
      <alignment horizontal="left" wrapText="1"/>
    </xf>
    <xf numFmtId="0" fontId="9" fillId="0" borderId="0" xfId="0" applyFont="1" applyFill="1" applyBorder="1" applyAlignment="1">
      <alignment horizontal="left" wrapText="1"/>
    </xf>
    <xf numFmtId="4" fontId="7" fillId="0" borderId="22" xfId="0" applyNumberFormat="1" applyFont="1" applyFill="1" applyBorder="1" applyAlignment="1">
      <alignment horizontal="center" vertical="center"/>
    </xf>
    <xf numFmtId="4" fontId="7" fillId="0" borderId="0" xfId="0" applyNumberFormat="1" applyFont="1" applyFill="1" applyBorder="1" applyAlignment="1">
      <alignment horizontal="center" vertical="center"/>
    </xf>
    <xf numFmtId="4" fontId="9" fillId="0" borderId="22" xfId="0" applyNumberFormat="1" applyFont="1" applyFill="1" applyBorder="1" applyAlignment="1">
      <alignment vertical="center"/>
    </xf>
    <xf numFmtId="0" fontId="9" fillId="0" borderId="34" xfId="0" applyFont="1" applyFill="1" applyBorder="1"/>
    <xf numFmtId="0" fontId="9" fillId="0" borderId="23" xfId="0" applyFont="1" applyFill="1" applyBorder="1" applyAlignment="1">
      <alignment horizontal="left"/>
    </xf>
    <xf numFmtId="4" fontId="7" fillId="3" borderId="12" xfId="0" applyNumberFormat="1" applyFont="1" applyFill="1" applyBorder="1" applyAlignment="1">
      <alignment horizontal="center" vertical="center"/>
    </xf>
    <xf numFmtId="4" fontId="12" fillId="2" borderId="0" xfId="0" applyNumberFormat="1" applyFont="1" applyFill="1" applyBorder="1" applyAlignment="1">
      <alignment horizontal="center" vertical="center"/>
    </xf>
    <xf numFmtId="4" fontId="12" fillId="2" borderId="22" xfId="0" applyNumberFormat="1" applyFont="1" applyFill="1" applyBorder="1" applyAlignment="1">
      <alignment horizontal="center" vertical="center"/>
    </xf>
    <xf numFmtId="4" fontId="13" fillId="2" borderId="22" xfId="0" applyNumberFormat="1" applyFont="1" applyFill="1" applyBorder="1" applyAlignment="1">
      <alignment horizontal="center" vertical="center"/>
    </xf>
    <xf numFmtId="4" fontId="12" fillId="2" borderId="21" xfId="0" applyNumberFormat="1" applyFont="1" applyFill="1" applyBorder="1" applyAlignment="1">
      <alignment horizontal="center" vertical="center"/>
    </xf>
    <xf numFmtId="4" fontId="12" fillId="2" borderId="23" xfId="0" applyNumberFormat="1" applyFont="1" applyFill="1" applyBorder="1" applyAlignment="1">
      <alignment horizontal="center" vertical="center"/>
    </xf>
    <xf numFmtId="4" fontId="12" fillId="2" borderId="33"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4" fontId="12" fillId="2" borderId="38" xfId="0" applyNumberFormat="1" applyFont="1" applyFill="1" applyBorder="1" applyAlignment="1">
      <alignment horizontal="center" vertical="center"/>
    </xf>
    <xf numFmtId="4" fontId="12" fillId="2" borderId="12" xfId="0" applyNumberFormat="1" applyFont="1" applyFill="1" applyBorder="1" applyAlignment="1">
      <alignment horizontal="center" vertical="center"/>
    </xf>
    <xf numFmtId="4" fontId="12" fillId="2" borderId="25" xfId="0" applyNumberFormat="1" applyFont="1" applyFill="1" applyBorder="1" applyAlignment="1">
      <alignment horizontal="center" vertical="center"/>
    </xf>
    <xf numFmtId="4" fontId="12" fillId="2" borderId="29" xfId="0" applyNumberFormat="1" applyFont="1" applyFill="1" applyBorder="1" applyAlignment="1">
      <alignment horizontal="center" vertical="center"/>
    </xf>
    <xf numFmtId="4" fontId="12" fillId="2" borderId="20"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4" fontId="12" fillId="3" borderId="22" xfId="0" applyNumberFormat="1" applyFont="1" applyFill="1" applyBorder="1" applyAlignment="1">
      <alignment horizontal="center" vertical="center"/>
    </xf>
    <xf numFmtId="4" fontId="12" fillId="2" borderId="0" xfId="0" applyNumberFormat="1" applyFont="1" applyFill="1" applyBorder="1" applyAlignment="1">
      <alignment horizontal="center"/>
    </xf>
    <xf numFmtId="4" fontId="12" fillId="2" borderId="21"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3" borderId="22" xfId="0" applyNumberFormat="1" applyFont="1" applyFill="1" applyBorder="1" applyAlignment="1">
      <alignment horizontal="center"/>
    </xf>
    <xf numFmtId="4" fontId="12" fillId="2" borderId="13" xfId="0" applyNumberFormat="1" applyFont="1" applyFill="1" applyBorder="1" applyAlignment="1">
      <alignment horizontal="center"/>
    </xf>
    <xf numFmtId="4" fontId="12" fillId="2" borderId="31" xfId="0" applyNumberFormat="1" applyFont="1" applyFill="1" applyBorder="1" applyAlignment="1">
      <alignment horizontal="center"/>
    </xf>
    <xf numFmtId="4" fontId="12" fillId="2" borderId="9" xfId="0" applyNumberFormat="1" applyFont="1" applyFill="1" applyBorder="1" applyAlignment="1">
      <alignment horizontal="center"/>
    </xf>
    <xf numFmtId="4" fontId="12" fillId="2" borderId="33" xfId="0" applyNumberFormat="1" applyFont="1" applyFill="1" applyBorder="1" applyAlignment="1">
      <alignment horizontal="center"/>
    </xf>
    <xf numFmtId="4" fontId="12" fillId="2" borderId="37" xfId="0" applyNumberFormat="1" applyFont="1" applyFill="1" applyBorder="1" applyAlignment="1">
      <alignment horizontal="center"/>
    </xf>
    <xf numFmtId="4" fontId="12" fillId="2" borderId="23" xfId="0" applyNumberFormat="1" applyFont="1" applyFill="1" applyBorder="1" applyAlignment="1">
      <alignment horizontal="center"/>
    </xf>
    <xf numFmtId="4" fontId="12" fillId="2" borderId="34" xfId="0" applyNumberFormat="1" applyFont="1" applyFill="1" applyBorder="1" applyAlignment="1">
      <alignment horizontal="center"/>
    </xf>
    <xf numFmtId="4" fontId="12" fillId="3" borderId="23" xfId="0" applyNumberFormat="1" applyFont="1" applyFill="1" applyBorder="1" applyAlignment="1">
      <alignment horizontal="center"/>
    </xf>
    <xf numFmtId="4" fontId="12" fillId="2" borderId="27" xfId="0" applyNumberFormat="1" applyFont="1" applyFill="1" applyBorder="1" applyAlignment="1">
      <alignment horizontal="center"/>
    </xf>
    <xf numFmtId="4" fontId="12" fillId="2" borderId="26" xfId="0" applyNumberFormat="1" applyFont="1" applyFill="1" applyBorder="1" applyAlignment="1">
      <alignment horizontal="center" vertical="center"/>
    </xf>
    <xf numFmtId="4" fontId="12" fillId="3" borderId="23" xfId="0" applyNumberFormat="1" applyFont="1" applyFill="1" applyBorder="1" applyAlignment="1">
      <alignment horizontal="center" vertical="center"/>
    </xf>
    <xf numFmtId="4" fontId="12" fillId="2" borderId="34" xfId="0" applyNumberFormat="1" applyFont="1" applyFill="1" applyBorder="1" applyAlignment="1">
      <alignment horizontal="center" vertical="center"/>
    </xf>
    <xf numFmtId="4" fontId="12" fillId="2" borderId="27" xfId="0" applyNumberFormat="1" applyFont="1" applyFill="1" applyBorder="1" applyAlignment="1">
      <alignment horizontal="center" vertical="center"/>
    </xf>
    <xf numFmtId="4" fontId="6" fillId="2" borderId="22"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12" fillId="2" borderId="13"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xf>
    <xf numFmtId="4" fontId="12" fillId="2" borderId="15"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4" fontId="12" fillId="2" borderId="32" xfId="0" applyNumberFormat="1" applyFont="1" applyFill="1" applyBorder="1" applyAlignment="1">
      <alignment horizontal="center" vertical="center"/>
    </xf>
    <xf numFmtId="4" fontId="12" fillId="2" borderId="31" xfId="0" applyNumberFormat="1" applyFont="1" applyFill="1" applyBorder="1" applyAlignment="1">
      <alignment horizontal="center" vertical="center"/>
    </xf>
    <xf numFmtId="4" fontId="6" fillId="2" borderId="33"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12" fillId="2" borderId="18"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xf>
    <xf numFmtId="4" fontId="12" fillId="3" borderId="19" xfId="0" applyNumberFormat="1" applyFont="1" applyFill="1" applyBorder="1" applyAlignment="1">
      <alignment horizontal="center" vertical="center"/>
    </xf>
    <xf numFmtId="4" fontId="12" fillId="3" borderId="18" xfId="0" applyNumberFormat="1" applyFont="1" applyFill="1" applyBorder="1" applyAlignment="1">
      <alignment horizontal="center" vertical="center"/>
    </xf>
    <xf numFmtId="4" fontId="12" fillId="2" borderId="8" xfId="0" applyNumberFormat="1" applyFont="1" applyFill="1" applyBorder="1" applyAlignment="1">
      <alignment horizontal="center" vertical="center"/>
    </xf>
    <xf numFmtId="4" fontId="12" fillId="2" borderId="28" xfId="0" applyNumberFormat="1" applyFont="1" applyFill="1" applyBorder="1" applyAlignment="1">
      <alignment horizontal="center" vertical="center"/>
    </xf>
    <xf numFmtId="4" fontId="12" fillId="2" borderId="37" xfId="0" applyNumberFormat="1" applyFont="1" applyFill="1" applyBorder="1" applyAlignment="1">
      <alignment horizontal="center" vertical="center"/>
    </xf>
    <xf numFmtId="4" fontId="12" fillId="0" borderId="23" xfId="0" applyNumberFormat="1" applyFont="1" applyFill="1" applyBorder="1" applyAlignment="1">
      <alignment horizontal="center"/>
    </xf>
    <xf numFmtId="4" fontId="12" fillId="0" borderId="33" xfId="0" applyNumberFormat="1" applyFont="1" applyFill="1" applyBorder="1" applyAlignment="1">
      <alignment horizontal="center"/>
    </xf>
    <xf numFmtId="2" fontId="12" fillId="0" borderId="23" xfId="0" applyNumberFormat="1" applyFont="1" applyFill="1" applyBorder="1" applyAlignment="1">
      <alignment horizontal="center"/>
    </xf>
    <xf numFmtId="2" fontId="12" fillId="0" borderId="33" xfId="0" applyNumberFormat="1" applyFont="1" applyFill="1" applyBorder="1" applyAlignment="1">
      <alignment horizontal="center"/>
    </xf>
    <xf numFmtId="2" fontId="7" fillId="0" borderId="23" xfId="0" applyNumberFormat="1" applyFont="1" applyFill="1" applyBorder="1" applyAlignment="1">
      <alignment horizontal="center"/>
    </xf>
    <xf numFmtId="2" fontId="7" fillId="0" borderId="33" xfId="0" applyNumberFormat="1" applyFont="1" applyFill="1" applyBorder="1" applyAlignment="1">
      <alignment horizontal="center"/>
    </xf>
    <xf numFmtId="0" fontId="14" fillId="4" borderId="24" xfId="0" applyFont="1" applyFill="1" applyBorder="1" applyAlignment="1">
      <alignment horizontal="center" vertical="center" wrapText="1"/>
    </xf>
    <xf numFmtId="0" fontId="9" fillId="2" borderId="27" xfId="0" applyFont="1" applyFill="1" applyBorder="1" applyAlignment="1">
      <alignment horizontal="left" wrapText="1"/>
    </xf>
    <xf numFmtId="4" fontId="12" fillId="3" borderId="26" xfId="0" applyNumberFormat="1" applyFont="1" applyFill="1" applyBorder="1" applyAlignment="1">
      <alignment horizontal="center" vertical="center"/>
    </xf>
    <xf numFmtId="4" fontId="12" fillId="3" borderId="34" xfId="0" applyNumberFormat="1" applyFont="1" applyFill="1" applyBorder="1" applyAlignment="1">
      <alignment horizontal="center" vertical="center"/>
    </xf>
    <xf numFmtId="4" fontId="12" fillId="3" borderId="27" xfId="0" applyNumberFormat="1" applyFont="1" applyFill="1" applyBorder="1" applyAlignment="1">
      <alignment horizontal="center" vertical="center"/>
    </xf>
    <xf numFmtId="4" fontId="12" fillId="3" borderId="9" xfId="0" applyNumberFormat="1" applyFont="1" applyFill="1" applyBorder="1" applyAlignment="1">
      <alignment horizontal="center" vertical="center"/>
    </xf>
    <xf numFmtId="4" fontId="12" fillId="3" borderId="15" xfId="0" applyNumberFormat="1" applyFont="1" applyFill="1" applyBorder="1" applyAlignment="1">
      <alignment horizontal="center" vertical="center"/>
    </xf>
    <xf numFmtId="4" fontId="7" fillId="0" borderId="21"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15" xfId="0" applyNumberFormat="1" applyFont="1" applyFill="1" applyBorder="1" applyAlignment="1">
      <alignment horizontal="center" vertical="center"/>
    </xf>
    <xf numFmtId="4" fontId="7" fillId="2" borderId="20" xfId="0" applyNumberFormat="1" applyFont="1" applyFill="1" applyBorder="1" applyAlignment="1">
      <alignment horizontal="center"/>
    </xf>
    <xf numFmtId="4" fontId="12" fillId="0" borderId="33" xfId="0" applyNumberFormat="1" applyFont="1" applyFill="1" applyBorder="1" applyAlignment="1">
      <alignment horizontal="center" vertical="center"/>
    </xf>
    <xf numFmtId="4" fontId="13" fillId="3" borderId="22" xfId="0" applyNumberFormat="1" applyFont="1" applyFill="1" applyBorder="1" applyAlignment="1">
      <alignment horizontal="center" vertical="center"/>
    </xf>
    <xf numFmtId="4" fontId="12" fillId="3" borderId="33" xfId="0" applyNumberFormat="1" applyFont="1" applyFill="1" applyBorder="1" applyAlignment="1">
      <alignment horizontal="center" vertical="center"/>
    </xf>
    <xf numFmtId="4" fontId="12" fillId="3" borderId="33" xfId="0" applyNumberFormat="1" applyFont="1" applyFill="1" applyBorder="1" applyAlignment="1">
      <alignment horizontal="center"/>
    </xf>
    <xf numFmtId="4" fontId="12" fillId="3" borderId="21" xfId="0" applyNumberFormat="1" applyFont="1" applyFill="1" applyBorder="1" applyAlignment="1">
      <alignment horizontal="center" vertical="center"/>
    </xf>
    <xf numFmtId="0" fontId="0" fillId="3" borderId="0" xfId="0" applyFont="1" applyFill="1"/>
    <xf numFmtId="0" fontId="4" fillId="0" borderId="0" xfId="0" applyFont="1" applyFill="1"/>
    <xf numFmtId="0" fontId="5" fillId="4" borderId="34" xfId="0" applyFont="1" applyFill="1" applyBorder="1" applyAlignment="1">
      <alignment horizontal="center" vertical="center"/>
    </xf>
    <xf numFmtId="0" fontId="5" fillId="4" borderId="16" xfId="0" applyFont="1" applyFill="1" applyBorder="1" applyAlignment="1">
      <alignment horizontal="center" vertical="center"/>
    </xf>
    <xf numFmtId="4" fontId="7" fillId="0" borderId="14" xfId="0" applyNumberFormat="1" applyFont="1" applyFill="1" applyBorder="1" applyAlignment="1">
      <alignment horizontal="center" vertical="center"/>
    </xf>
    <xf numFmtId="4" fontId="7" fillId="0" borderId="15" xfId="0" applyNumberFormat="1" applyFont="1" applyFill="1" applyBorder="1" applyAlignment="1">
      <alignment horizontal="center"/>
    </xf>
    <xf numFmtId="4" fontId="7" fillId="0" borderId="24" xfId="0" applyNumberFormat="1" applyFont="1" applyFill="1" applyBorder="1" applyAlignment="1">
      <alignment horizontal="center" vertical="center"/>
    </xf>
    <xf numFmtId="4" fontId="7" fillId="6" borderId="24" xfId="0" applyNumberFormat="1" applyFont="1" applyFill="1" applyBorder="1" applyAlignment="1">
      <alignment horizontal="center" vertical="center"/>
    </xf>
    <xf numFmtId="4" fontId="15" fillId="0" borderId="12" xfId="0" applyNumberFormat="1" applyFont="1" applyFill="1" applyBorder="1" applyAlignment="1">
      <alignment horizontal="center" vertical="center"/>
    </xf>
    <xf numFmtId="4" fontId="12"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4" fontId="12" fillId="0" borderId="23"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4" fontId="9" fillId="0" borderId="30" xfId="0" applyNumberFormat="1" applyFont="1" applyFill="1" applyBorder="1" applyAlignment="1">
      <alignment horizontal="center" vertical="center"/>
    </xf>
    <xf numFmtId="4" fontId="9" fillId="0" borderId="15" xfId="0" applyNumberFormat="1" applyFont="1" applyFill="1" applyBorder="1" applyAlignment="1">
      <alignment horizontal="center" vertical="center"/>
    </xf>
    <xf numFmtId="4" fontId="7" fillId="0" borderId="30" xfId="0" applyNumberFormat="1" applyFont="1" applyFill="1" applyBorder="1" applyAlignment="1">
      <alignment horizontal="center" vertical="center"/>
    </xf>
    <xf numFmtId="4" fontId="12" fillId="0" borderId="5" xfId="0" applyNumberFormat="1" applyFont="1" applyFill="1" applyBorder="1" applyAlignment="1">
      <alignment horizontal="center" vertical="center"/>
    </xf>
    <xf numFmtId="4" fontId="12" fillId="0" borderId="25" xfId="0" applyNumberFormat="1" applyFont="1" applyFill="1" applyBorder="1" applyAlignment="1">
      <alignment horizontal="center" vertical="center"/>
    </xf>
    <xf numFmtId="4" fontId="12" fillId="0" borderId="0" xfId="0" applyNumberFormat="1" applyFont="1" applyFill="1" applyBorder="1" applyAlignment="1">
      <alignment horizontal="center"/>
    </xf>
    <xf numFmtId="4" fontId="12" fillId="0" borderId="13" xfId="0" applyNumberFormat="1" applyFont="1" applyFill="1" applyBorder="1" applyAlignment="1">
      <alignment horizontal="center"/>
    </xf>
    <xf numFmtId="4" fontId="7" fillId="0" borderId="16" xfId="0" applyNumberFormat="1" applyFont="1" applyFill="1" applyBorder="1" applyAlignment="1">
      <alignment horizontal="center"/>
    </xf>
    <xf numFmtId="4" fontId="12" fillId="0" borderId="37" xfId="0" applyNumberFormat="1" applyFont="1" applyFill="1" applyBorder="1" applyAlignment="1">
      <alignment horizontal="center"/>
    </xf>
    <xf numFmtId="4" fontId="12" fillId="0" borderId="21" xfId="0" applyNumberFormat="1" applyFont="1" applyFill="1" applyBorder="1" applyAlignment="1">
      <alignment horizontal="center"/>
    </xf>
    <xf numFmtId="4" fontId="7" fillId="0" borderId="14" xfId="0" applyNumberFormat="1" applyFont="1" applyFill="1" applyBorder="1" applyAlignment="1">
      <alignment horizontal="center"/>
    </xf>
    <xf numFmtId="4" fontId="9" fillId="0" borderId="21" xfId="0" applyNumberFormat="1" applyFont="1" applyFill="1" applyBorder="1" applyAlignment="1">
      <alignment horizontal="center"/>
    </xf>
    <xf numFmtId="4" fontId="12" fillId="0" borderId="34" xfId="0" applyNumberFormat="1" applyFont="1" applyFill="1" applyBorder="1" applyAlignment="1">
      <alignment horizontal="center"/>
    </xf>
    <xf numFmtId="4" fontId="15" fillId="6" borderId="24" xfId="0" applyNumberFormat="1" applyFont="1" applyFill="1" applyBorder="1" applyAlignment="1">
      <alignment horizontal="center" vertical="center"/>
    </xf>
    <xf numFmtId="4" fontId="9" fillId="0" borderId="5" xfId="0" applyNumberFormat="1" applyFont="1" applyFill="1" applyBorder="1" applyAlignment="1">
      <alignment horizontal="center" vertical="center"/>
    </xf>
    <xf numFmtId="4" fontId="9" fillId="0" borderId="2" xfId="0" applyNumberFormat="1" applyFont="1" applyFill="1" applyBorder="1" applyAlignment="1">
      <alignment horizontal="center" vertical="center"/>
    </xf>
    <xf numFmtId="4" fontId="9" fillId="0" borderId="25" xfId="0" applyNumberFormat="1" applyFont="1" applyFill="1" applyBorder="1" applyAlignment="1">
      <alignment horizontal="center" vertical="center"/>
    </xf>
    <xf numFmtId="4" fontId="15" fillId="0" borderId="8"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xf>
    <xf numFmtId="4" fontId="12" fillId="0" borderId="20" xfId="0" applyNumberFormat="1" applyFont="1" applyFill="1" applyBorder="1" applyAlignment="1">
      <alignment horizontal="center" vertical="center"/>
    </xf>
    <xf numFmtId="4" fontId="7" fillId="0" borderId="36" xfId="0" applyNumberFormat="1" applyFont="1" applyFill="1" applyBorder="1" applyAlignment="1">
      <alignment horizontal="center" vertical="center"/>
    </xf>
    <xf numFmtId="4" fontId="7" fillId="6" borderId="4" xfId="0" applyNumberFormat="1" applyFont="1" applyFill="1" applyBorder="1" applyAlignment="1">
      <alignment horizontal="center" vertical="center"/>
    </xf>
    <xf numFmtId="4" fontId="12" fillId="0" borderId="2" xfId="0" applyNumberFormat="1" applyFont="1" applyFill="1" applyBorder="1" applyAlignment="1">
      <alignment horizontal="center" vertical="center"/>
    </xf>
    <xf numFmtId="4" fontId="7" fillId="0" borderId="35" xfId="0" applyNumberFormat="1" applyFont="1" applyFill="1" applyBorder="1" applyAlignment="1">
      <alignment horizontal="center" vertical="center"/>
    </xf>
    <xf numFmtId="4" fontId="9" fillId="0" borderId="33" xfId="0" applyNumberFormat="1" applyFont="1" applyFill="1" applyBorder="1" applyAlignment="1">
      <alignment horizontal="center" vertical="center"/>
    </xf>
    <xf numFmtId="4" fontId="12" fillId="0" borderId="21" xfId="0"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7" fillId="0" borderId="33" xfId="0" applyNumberFormat="1" applyFont="1" applyFill="1" applyBorder="1" applyAlignment="1">
      <alignment horizontal="center" vertical="center"/>
    </xf>
    <xf numFmtId="4" fontId="7" fillId="0" borderId="34" xfId="0" applyNumberFormat="1" applyFont="1" applyFill="1" applyBorder="1" applyAlignment="1">
      <alignment horizontal="center" vertical="center"/>
    </xf>
    <xf numFmtId="4" fontId="15" fillId="0" borderId="28" xfId="0" applyNumberFormat="1" applyFont="1" applyFill="1" applyBorder="1" applyAlignment="1">
      <alignment horizontal="center" vertical="center"/>
    </xf>
    <xf numFmtId="4" fontId="12" fillId="0" borderId="22" xfId="0" applyNumberFormat="1" applyFont="1" applyFill="1" applyBorder="1" applyAlignment="1">
      <alignment horizontal="center" vertical="center"/>
    </xf>
    <xf numFmtId="4" fontId="9" fillId="0" borderId="23" xfId="0" applyNumberFormat="1" applyFont="1" applyFill="1" applyBorder="1" applyAlignment="1">
      <alignment horizontal="center" vertical="center"/>
    </xf>
    <xf numFmtId="4" fontId="7" fillId="0" borderId="34" xfId="0" applyNumberFormat="1" applyFont="1" applyFill="1" applyBorder="1" applyAlignment="1">
      <alignment horizontal="center"/>
    </xf>
    <xf numFmtId="4" fontId="16" fillId="2" borderId="23" xfId="0" applyNumberFormat="1" applyFont="1" applyFill="1" applyBorder="1" applyAlignment="1">
      <alignment horizontal="center"/>
    </xf>
    <xf numFmtId="4" fontId="16" fillId="2" borderId="23" xfId="0" applyNumberFormat="1" applyFont="1" applyFill="1" applyBorder="1" applyAlignment="1">
      <alignment horizontal="center" vertical="center"/>
    </xf>
    <xf numFmtId="4" fontId="15" fillId="2" borderId="12" xfId="0" applyNumberFormat="1" applyFont="1" applyFill="1" applyBorder="1" applyAlignment="1">
      <alignment horizontal="center" vertical="center"/>
    </xf>
    <xf numFmtId="0" fontId="2" fillId="2" borderId="0" xfId="0" applyFont="1" applyFill="1"/>
    <xf numFmtId="0" fontId="0" fillId="2" borderId="0" xfId="0" applyFont="1" applyFill="1"/>
    <xf numFmtId="0" fontId="7" fillId="2" borderId="36" xfId="0" applyFont="1" applyFill="1" applyBorder="1" applyAlignment="1">
      <alignment horizontal="left" vertical="top" wrapText="1"/>
    </xf>
    <xf numFmtId="0" fontId="15" fillId="2" borderId="5" xfId="0" applyFont="1" applyFill="1" applyBorder="1" applyAlignment="1">
      <alignment horizontal="left" wrapText="1"/>
    </xf>
    <xf numFmtId="4" fontId="15" fillId="5" borderId="8"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xf>
    <xf numFmtId="4" fontId="15" fillId="0" borderId="14" xfId="0" applyNumberFormat="1" applyFont="1" applyFill="1" applyBorder="1" applyAlignment="1">
      <alignment horizontal="center" vertical="center"/>
    </xf>
    <xf numFmtId="0" fontId="17" fillId="5" borderId="4" xfId="0" applyFont="1" applyFill="1" applyBorder="1" applyAlignment="1">
      <alignment horizontal="left" wrapText="1"/>
    </xf>
    <xf numFmtId="4" fontId="15" fillId="5" borderId="24" xfId="0" applyNumberFormat="1" applyFont="1" applyFill="1" applyBorder="1" applyAlignment="1">
      <alignment horizontal="center" vertical="center"/>
    </xf>
    <xf numFmtId="4" fontId="15" fillId="5" borderId="4" xfId="0" applyNumberFormat="1" applyFont="1" applyFill="1" applyBorder="1" applyAlignment="1">
      <alignment horizontal="center" vertical="center"/>
    </xf>
    <xf numFmtId="4" fontId="15" fillId="5" borderId="36" xfId="0" applyNumberFormat="1" applyFont="1" applyFill="1" applyBorder="1" applyAlignment="1">
      <alignment horizontal="center" vertical="center"/>
    </xf>
    <xf numFmtId="4" fontId="17" fillId="5" borderId="24" xfId="0" applyNumberFormat="1" applyFont="1" applyFill="1" applyBorder="1" applyAlignment="1">
      <alignment vertical="center"/>
    </xf>
    <xf numFmtId="0" fontId="2" fillId="0" borderId="0" xfId="0" applyFont="1"/>
    <xf numFmtId="0" fontId="15" fillId="5" borderId="5" xfId="0" applyFont="1" applyFill="1" applyBorder="1" applyAlignment="1">
      <alignment horizontal="left" wrapText="1"/>
    </xf>
    <xf numFmtId="4" fontId="15" fillId="5" borderId="28" xfId="0" applyNumberFormat="1" applyFont="1" applyFill="1" applyBorder="1" applyAlignment="1">
      <alignment horizontal="center" vertical="center"/>
    </xf>
    <xf numFmtId="4" fontId="15" fillId="5" borderId="6" xfId="0" applyNumberFormat="1" applyFont="1" applyFill="1" applyBorder="1" applyAlignment="1">
      <alignment horizontal="center" vertical="center"/>
    </xf>
    <xf numFmtId="0" fontId="17" fillId="2" borderId="5" xfId="0" applyFont="1" applyFill="1" applyBorder="1" applyAlignment="1">
      <alignment horizontal="left" wrapText="1"/>
    </xf>
    <xf numFmtId="4" fontId="15" fillId="2" borderId="5"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7" fillId="2" borderId="14" xfId="0" applyNumberFormat="1" applyFont="1" applyFill="1" applyBorder="1" applyAlignment="1">
      <alignment vertical="center"/>
    </xf>
    <xf numFmtId="0" fontId="17" fillId="0" borderId="5" xfId="0" applyFont="1" applyFill="1" applyBorder="1" applyAlignment="1">
      <alignment horizontal="left" wrapText="1"/>
    </xf>
    <xf numFmtId="4" fontId="15" fillId="0" borderId="5" xfId="0" applyNumberFormat="1" applyFont="1" applyFill="1" applyBorder="1" applyAlignment="1">
      <alignment horizontal="center" vertical="center"/>
    </xf>
    <xf numFmtId="4" fontId="17" fillId="0" borderId="12" xfId="0" applyNumberFormat="1" applyFont="1" applyFill="1" applyBorder="1" applyAlignment="1">
      <alignment vertical="center"/>
    </xf>
    <xf numFmtId="0" fontId="17" fillId="2" borderId="14" xfId="0" applyFont="1" applyFill="1" applyBorder="1" applyAlignment="1">
      <alignment horizontal="left" wrapText="1"/>
    </xf>
    <xf numFmtId="4" fontId="15" fillId="5" borderId="14" xfId="0" applyNumberFormat="1" applyFont="1" applyFill="1" applyBorder="1" applyAlignment="1">
      <alignment horizontal="center" vertical="center"/>
    </xf>
    <xf numFmtId="4" fontId="15" fillId="2" borderId="18" xfId="0" applyNumberFormat="1" applyFont="1" applyFill="1" applyBorder="1" applyAlignment="1">
      <alignment horizontal="center" vertical="center"/>
    </xf>
    <xf numFmtId="4" fontId="15" fillId="0" borderId="18" xfId="0" applyNumberFormat="1" applyFont="1" applyFill="1" applyBorder="1" applyAlignment="1">
      <alignment horizontal="center" vertical="center"/>
    </xf>
    <xf numFmtId="4" fontId="15" fillId="0" borderId="20" xfId="0" applyNumberFormat="1" applyFont="1" applyFill="1" applyBorder="1" applyAlignment="1">
      <alignment horizontal="center" vertical="center"/>
    </xf>
    <xf numFmtId="4" fontId="15" fillId="2" borderId="20" xfId="0" applyNumberFormat="1" applyFont="1" applyFill="1" applyBorder="1" applyAlignment="1">
      <alignment horizontal="center" vertical="center"/>
    </xf>
    <xf numFmtId="4" fontId="7" fillId="2" borderId="0" xfId="0" applyNumberFormat="1" applyFont="1" applyFill="1" applyBorder="1" applyAlignment="1">
      <alignment horizontal="center" vertical="center"/>
    </xf>
    <xf numFmtId="4" fontId="15" fillId="5" borderId="1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7" fillId="2" borderId="14" xfId="0" applyNumberFormat="1" applyFont="1" applyFill="1" applyBorder="1" applyAlignment="1">
      <alignment horizontal="center" vertical="center"/>
    </xf>
    <xf numFmtId="4" fontId="7" fillId="2" borderId="15" xfId="0" applyNumberFormat="1" applyFont="1" applyFill="1" applyBorder="1" applyAlignment="1">
      <alignment horizontal="center"/>
    </xf>
    <xf numFmtId="0" fontId="7" fillId="5" borderId="16" xfId="0" applyFont="1" applyFill="1" applyBorder="1" applyAlignment="1">
      <alignment horizontal="center" vertical="center"/>
    </xf>
    <xf numFmtId="0" fontId="5" fillId="4" borderId="16" xfId="0" applyFont="1" applyFill="1" applyBorder="1" applyAlignment="1">
      <alignment horizontal="center" vertical="center" wrapText="1"/>
    </xf>
    <xf numFmtId="4" fontId="9" fillId="5" borderId="23" xfId="0" applyNumberFormat="1" applyFont="1" applyFill="1" applyBorder="1" applyAlignment="1">
      <alignment horizontal="center" vertical="center"/>
    </xf>
    <xf numFmtId="4" fontId="16" fillId="2" borderId="33" xfId="0" applyNumberFormat="1" applyFont="1" applyFill="1" applyBorder="1" applyAlignment="1">
      <alignment horizontal="center"/>
    </xf>
    <xf numFmtId="4" fontId="9" fillId="2" borderId="26" xfId="0" applyNumberFormat="1" applyFont="1" applyFill="1" applyBorder="1" applyAlignment="1">
      <alignment horizontal="center"/>
    </xf>
    <xf numFmtId="4" fontId="9" fillId="2" borderId="43" xfId="0" applyNumberFormat="1" applyFont="1" applyFill="1" applyBorder="1" applyAlignment="1">
      <alignment vertical="center"/>
    </xf>
    <xf numFmtId="4" fontId="9" fillId="2" borderId="44" xfId="0" applyNumberFormat="1" applyFont="1" applyFill="1" applyBorder="1" applyAlignment="1">
      <alignment vertical="center"/>
    </xf>
    <xf numFmtId="4" fontId="9" fillId="2" borderId="45" xfId="0" applyNumberFormat="1" applyFont="1" applyFill="1" applyBorder="1" applyAlignment="1">
      <alignment vertical="center"/>
    </xf>
    <xf numFmtId="4" fontId="7" fillId="2" borderId="32" xfId="0" applyNumberFormat="1" applyFont="1" applyFill="1" applyBorder="1" applyAlignment="1">
      <alignment vertical="center"/>
    </xf>
    <xf numFmtId="4" fontId="7" fillId="2" borderId="30" xfId="0" applyNumberFormat="1" applyFont="1" applyFill="1" applyBorder="1" applyAlignment="1">
      <alignment vertical="center"/>
    </xf>
    <xf numFmtId="4" fontId="7" fillId="2" borderId="26" xfId="0" applyNumberFormat="1" applyFont="1" applyFill="1" applyBorder="1" applyAlignment="1">
      <alignment vertical="center"/>
    </xf>
    <xf numFmtId="4" fontId="17" fillId="2" borderId="30" xfId="0" applyNumberFormat="1" applyFont="1" applyFill="1" applyBorder="1" applyAlignment="1">
      <alignment vertical="center"/>
    </xf>
    <xf numFmtId="0" fontId="5" fillId="3" borderId="24" xfId="0" applyFont="1" applyFill="1" applyBorder="1" applyAlignment="1">
      <alignment horizontal="center" vertical="center" wrapText="1"/>
    </xf>
    <xf numFmtId="4" fontId="7" fillId="3" borderId="23" xfId="0" applyNumberFormat="1" applyFont="1" applyFill="1" applyBorder="1" applyAlignment="1">
      <alignment horizontal="center"/>
    </xf>
    <xf numFmtId="4" fontId="7" fillId="2" borderId="37" xfId="0" applyNumberFormat="1" applyFont="1" applyFill="1" applyBorder="1" applyAlignment="1">
      <alignment horizontal="center"/>
    </xf>
    <xf numFmtId="0" fontId="18" fillId="5" borderId="4" xfId="0" applyFont="1" applyFill="1" applyBorder="1" applyAlignment="1">
      <alignment horizontal="left" wrapText="1"/>
    </xf>
    <xf numFmtId="4" fontId="18" fillId="5" borderId="24" xfId="0" applyNumberFormat="1" applyFont="1" applyFill="1" applyBorder="1" applyAlignment="1">
      <alignment horizontal="center" vertical="center"/>
    </xf>
    <xf numFmtId="4" fontId="18" fillId="5" borderId="4" xfId="0" applyNumberFormat="1" applyFont="1" applyFill="1" applyBorder="1" applyAlignment="1">
      <alignment horizontal="center" vertical="center"/>
    </xf>
    <xf numFmtId="4" fontId="18" fillId="0" borderId="24" xfId="0" applyNumberFormat="1" applyFont="1" applyFill="1" applyBorder="1" applyAlignment="1">
      <alignment horizontal="center" vertical="center"/>
    </xf>
    <xf numFmtId="4" fontId="18" fillId="5" borderId="16" xfId="0" applyNumberFormat="1" applyFont="1" applyFill="1" applyBorder="1" applyAlignment="1">
      <alignment horizontal="center" vertical="center" wrapText="1"/>
    </xf>
    <xf numFmtId="0" fontId="15" fillId="5" borderId="24" xfId="0" applyFont="1" applyFill="1" applyBorder="1" applyAlignment="1">
      <alignment horizontal="left" wrapText="1"/>
    </xf>
    <xf numFmtId="4" fontId="12" fillId="4" borderId="22" xfId="0" applyNumberFormat="1" applyFont="1" applyFill="1" applyBorder="1" applyAlignment="1">
      <alignment horizontal="center" vertical="center"/>
    </xf>
    <xf numFmtId="4" fontId="12" fillId="4" borderId="22" xfId="0" applyNumberFormat="1" applyFont="1" applyFill="1" applyBorder="1" applyAlignment="1">
      <alignment horizontal="center"/>
    </xf>
    <xf numFmtId="4" fontId="12" fillId="4" borderId="9" xfId="0" applyNumberFormat="1" applyFont="1" applyFill="1" applyBorder="1" applyAlignment="1">
      <alignment horizontal="center"/>
    </xf>
    <xf numFmtId="4" fontId="12" fillId="4" borderId="23" xfId="0" applyNumberFormat="1" applyFont="1" applyFill="1" applyBorder="1" applyAlignment="1">
      <alignment horizontal="center"/>
    </xf>
    <xf numFmtId="4" fontId="12" fillId="4" borderId="20" xfId="0" applyNumberFormat="1" applyFont="1" applyFill="1" applyBorder="1" applyAlignment="1">
      <alignment horizontal="center" vertical="center"/>
    </xf>
    <xf numFmtId="4" fontId="16" fillId="4" borderId="22" xfId="0" applyNumberFormat="1" applyFont="1" applyFill="1" applyBorder="1" applyAlignment="1">
      <alignment horizontal="center"/>
    </xf>
    <xf numFmtId="4" fontId="12" fillId="4" borderId="33" xfId="0" applyNumberFormat="1" applyFont="1" applyFill="1" applyBorder="1" applyAlignment="1">
      <alignment horizontal="center"/>
    </xf>
    <xf numFmtId="4" fontId="16" fillId="4" borderId="23" xfId="0" applyNumberFormat="1" applyFont="1" applyFill="1" applyBorder="1" applyAlignment="1">
      <alignment horizontal="center"/>
    </xf>
    <xf numFmtId="4" fontId="12" fillId="4" borderId="2" xfId="0" applyNumberFormat="1" applyFont="1" applyFill="1" applyBorder="1" applyAlignment="1">
      <alignment horizontal="center" vertical="center"/>
    </xf>
    <xf numFmtId="4" fontId="12" fillId="4" borderId="18" xfId="0" applyNumberFormat="1" applyFont="1" applyFill="1" applyBorder="1" applyAlignment="1">
      <alignment horizontal="center" vertical="center"/>
    </xf>
    <xf numFmtId="4" fontId="12" fillId="4" borderId="13" xfId="0" applyNumberFormat="1" applyFont="1" applyFill="1" applyBorder="1" applyAlignment="1">
      <alignment horizontal="center" vertical="center"/>
    </xf>
    <xf numFmtId="4" fontId="12" fillId="4" borderId="9" xfId="0" applyNumberFormat="1" applyFont="1" applyFill="1" applyBorder="1" applyAlignment="1">
      <alignment horizontal="center" vertical="center"/>
    </xf>
    <xf numFmtId="4" fontId="12" fillId="4" borderId="34" xfId="0" applyNumberFormat="1" applyFont="1" applyFill="1" applyBorder="1" applyAlignment="1">
      <alignment horizontal="center"/>
    </xf>
    <xf numFmtId="4" fontId="12" fillId="4" borderId="0" xfId="0" applyNumberFormat="1" applyFont="1" applyFill="1" applyBorder="1" applyAlignment="1">
      <alignment horizontal="center" vertical="center"/>
    </xf>
    <xf numFmtId="4" fontId="12" fillId="4" borderId="19" xfId="0" applyNumberFormat="1" applyFont="1" applyFill="1" applyBorder="1" applyAlignment="1">
      <alignment horizontal="center" vertical="center"/>
    </xf>
    <xf numFmtId="4" fontId="12" fillId="4" borderId="27" xfId="0" applyNumberFormat="1" applyFont="1" applyFill="1" applyBorder="1" applyAlignment="1">
      <alignment horizontal="center" vertical="center"/>
    </xf>
    <xf numFmtId="4" fontId="12" fillId="4" borderId="0" xfId="0" applyNumberFormat="1" applyFont="1" applyFill="1" applyBorder="1" applyAlignment="1">
      <alignment horizontal="center"/>
    </xf>
    <xf numFmtId="4" fontId="12" fillId="4" borderId="27" xfId="0" applyNumberFormat="1" applyFont="1" applyFill="1" applyBorder="1" applyAlignment="1">
      <alignment horizontal="center"/>
    </xf>
    <xf numFmtId="4" fontId="12" fillId="4" borderId="33" xfId="0" applyNumberFormat="1" applyFont="1" applyFill="1" applyBorder="1" applyAlignment="1">
      <alignment horizontal="center" vertical="center"/>
    </xf>
    <xf numFmtId="4" fontId="12" fillId="4" borderId="23" xfId="0" applyNumberFormat="1" applyFont="1" applyFill="1" applyBorder="1" applyAlignment="1">
      <alignment horizontal="center" vertical="center"/>
    </xf>
    <xf numFmtId="4" fontId="9" fillId="4" borderId="35" xfId="0" applyNumberFormat="1" applyFont="1" applyFill="1" applyBorder="1" applyAlignment="1">
      <alignment horizontal="center" vertical="center"/>
    </xf>
    <xf numFmtId="4" fontId="9" fillId="4" borderId="18" xfId="0" applyNumberFormat="1" applyFont="1" applyFill="1" applyBorder="1" applyAlignment="1">
      <alignment horizontal="center" vertical="center"/>
    </xf>
    <xf numFmtId="0" fontId="15" fillId="5" borderId="4" xfId="0" applyFont="1" applyFill="1" applyBorder="1" applyAlignment="1">
      <alignment horizontal="left" vertical="top" wrapText="1"/>
    </xf>
    <xf numFmtId="0" fontId="7" fillId="4"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6" xfId="0" applyFont="1" applyFill="1" applyBorder="1" applyAlignment="1">
      <alignment horizontal="center" vertical="center"/>
    </xf>
    <xf numFmtId="0" fontId="7" fillId="4" borderId="4" xfId="0" applyFont="1" applyFill="1" applyBorder="1" applyAlignment="1">
      <alignment horizontal="center" wrapText="1"/>
    </xf>
    <xf numFmtId="0" fontId="7" fillId="4" borderId="16" xfId="0" applyFont="1" applyFill="1" applyBorder="1" applyAlignment="1">
      <alignment horizontal="center" wrapText="1"/>
    </xf>
    <xf numFmtId="0" fontId="9" fillId="4" borderId="4" xfId="0" applyFont="1" applyFill="1" applyBorder="1" applyAlignment="1">
      <alignment horizontal="center" wrapText="1"/>
    </xf>
    <xf numFmtId="0" fontId="9" fillId="4" borderId="16" xfId="0" applyFont="1" applyFill="1" applyBorder="1" applyAlignment="1">
      <alignment horizontal="center" wrapText="1"/>
    </xf>
    <xf numFmtId="0" fontId="7" fillId="5" borderId="7" xfId="0" applyFont="1" applyFill="1" applyBorder="1" applyAlignment="1">
      <alignment horizontal="center"/>
    </xf>
    <xf numFmtId="0" fontId="7" fillId="5" borderId="10" xfId="0" applyFont="1" applyFill="1" applyBorder="1" applyAlignment="1">
      <alignment horizontal="center"/>
    </xf>
    <xf numFmtId="0" fontId="7" fillId="5" borderId="39" xfId="0" applyFont="1" applyFill="1" applyBorder="1" applyAlignment="1">
      <alignment horizontal="center"/>
    </xf>
    <xf numFmtId="0" fontId="7" fillId="5" borderId="11" xfId="0" applyFont="1" applyFill="1" applyBorder="1" applyAlignment="1">
      <alignment horizontal="center"/>
    </xf>
    <xf numFmtId="0" fontId="7" fillId="4" borderId="16" xfId="0" applyFont="1" applyFill="1" applyBorder="1" applyAlignment="1">
      <alignment horizontal="center" vertical="center"/>
    </xf>
    <xf numFmtId="4" fontId="9" fillId="5" borderId="19" xfId="0" applyNumberFormat="1" applyFont="1" applyFill="1" applyBorder="1" applyAlignment="1">
      <alignment horizontal="center" vertical="center"/>
    </xf>
    <xf numFmtId="4" fontId="9" fillId="5" borderId="23" xfId="0" applyNumberFormat="1" applyFont="1" applyFill="1" applyBorder="1" applyAlignment="1">
      <alignment horizontal="center" vertical="center"/>
    </xf>
    <xf numFmtId="0" fontId="6" fillId="2" borderId="0" xfId="0" applyFont="1" applyFill="1" applyAlignment="1">
      <alignment horizontal="center"/>
    </xf>
    <xf numFmtId="0" fontId="7" fillId="2" borderId="0" xfId="0" applyFont="1" applyFill="1" applyBorder="1" applyAlignment="1">
      <alignment horizontal="center"/>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16" xfId="0" applyFont="1" applyFill="1" applyBorder="1" applyAlignment="1">
      <alignment horizontal="center" vertical="center"/>
    </xf>
    <xf numFmtId="0" fontId="7" fillId="4" borderId="4" xfId="0" applyFont="1" applyFill="1" applyBorder="1" applyAlignment="1">
      <alignment horizontal="center"/>
    </xf>
    <xf numFmtId="0" fontId="7" fillId="4" borderId="16" xfId="0" applyFont="1" applyFill="1" applyBorder="1" applyAlignment="1">
      <alignment horizontal="center"/>
    </xf>
    <xf numFmtId="0" fontId="7" fillId="4" borderId="37" xfId="0" applyFont="1" applyFill="1" applyBorder="1" applyAlignment="1">
      <alignment horizontal="center"/>
    </xf>
    <xf numFmtId="0" fontId="7" fillId="4" borderId="33" xfId="0" applyFont="1" applyFill="1" applyBorder="1" applyAlignment="1">
      <alignment horizontal="center"/>
    </xf>
    <xf numFmtId="0" fontId="7" fillId="4" borderId="34" xfId="0" applyFont="1" applyFill="1" applyBorder="1" applyAlignment="1">
      <alignment horizont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1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9" fillId="2" borderId="40" xfId="0" applyFont="1" applyFill="1" applyBorder="1" applyAlignment="1">
      <alignment horizontal="left" vertical="top" wrapText="1"/>
    </xf>
    <xf numFmtId="0" fontId="9" fillId="2" borderId="42" xfId="0" applyFont="1" applyFill="1" applyBorder="1" applyAlignment="1">
      <alignment horizontal="left" vertical="top" wrapText="1"/>
    </xf>
    <xf numFmtId="0" fontId="7" fillId="4" borderId="36" xfId="0" applyFont="1" applyFill="1" applyBorder="1" applyAlignment="1">
      <alignment horizontal="center" wrapText="1"/>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6"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AE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4"/>
  <sheetViews>
    <sheetView tabSelected="1" topLeftCell="A370" zoomScale="70" zoomScaleNormal="70" zoomScaleSheetLayoutView="50" workbookViewId="0">
      <selection activeCell="B161" sqref="B161"/>
    </sheetView>
  </sheetViews>
  <sheetFormatPr defaultRowHeight="12.75" x14ac:dyDescent="0.2"/>
  <cols>
    <col min="1" max="1" width="6.85546875" style="15" customWidth="1"/>
    <col min="2" max="2" width="58.5703125" style="2" customWidth="1"/>
    <col min="3" max="3" width="16" style="14" customWidth="1"/>
    <col min="4" max="4" width="16" style="1" customWidth="1"/>
    <col min="5" max="5" width="15" customWidth="1"/>
    <col min="6" max="6" width="15.28515625" style="6" customWidth="1"/>
    <col min="7" max="8" width="15.28515625" style="7" customWidth="1"/>
    <col min="9" max="9" width="18.140625" style="420" customWidth="1"/>
    <col min="10" max="13" width="21.28515625" customWidth="1"/>
    <col min="14" max="14" width="32.140625" style="3" customWidth="1"/>
    <col min="15" max="15" width="18.140625" customWidth="1"/>
    <col min="25" max="25" width="9.7109375" customWidth="1"/>
  </cols>
  <sheetData>
    <row r="1" spans="1:14" ht="75.75" customHeight="1" x14ac:dyDescent="0.3">
      <c r="A1" s="8"/>
      <c r="B1" s="9"/>
      <c r="C1" s="10"/>
      <c r="D1" s="10"/>
      <c r="E1" s="568"/>
      <c r="F1" s="568"/>
      <c r="G1" s="568"/>
      <c r="H1" s="568"/>
      <c r="I1" s="421"/>
      <c r="J1" s="16"/>
      <c r="K1" s="16"/>
      <c r="L1" s="16"/>
      <c r="M1" s="16"/>
      <c r="N1" s="316" t="s">
        <v>179</v>
      </c>
    </row>
    <row r="2" spans="1:14" ht="17.25" customHeight="1" x14ac:dyDescent="0.25">
      <c r="A2" s="569" t="s">
        <v>0</v>
      </c>
      <c r="B2" s="569"/>
      <c r="C2" s="569"/>
      <c r="D2" s="569"/>
      <c r="E2" s="569"/>
      <c r="F2" s="569"/>
      <c r="G2" s="569"/>
      <c r="H2" s="569"/>
      <c r="I2" s="569"/>
      <c r="J2" s="569"/>
      <c r="K2" s="569"/>
      <c r="L2" s="569"/>
      <c r="M2" s="569"/>
      <c r="N2" s="569"/>
    </row>
    <row r="3" spans="1:14" ht="15.75" x14ac:dyDescent="0.25">
      <c r="A3" s="569" t="s">
        <v>142</v>
      </c>
      <c r="B3" s="569"/>
      <c r="C3" s="569"/>
      <c r="D3" s="569"/>
      <c r="E3" s="569"/>
      <c r="F3" s="569"/>
      <c r="G3" s="569"/>
      <c r="H3" s="569"/>
      <c r="I3" s="569"/>
      <c r="J3" s="569"/>
      <c r="K3" s="569"/>
      <c r="L3" s="569"/>
      <c r="M3" s="569"/>
      <c r="N3" s="569"/>
    </row>
    <row r="4" spans="1:14" ht="13.5" thickBot="1" x14ac:dyDescent="0.25">
      <c r="A4" s="8"/>
      <c r="B4" s="9"/>
      <c r="C4" s="10"/>
      <c r="D4" s="10"/>
      <c r="E4" s="8"/>
      <c r="F4" s="11"/>
      <c r="G4" s="11"/>
      <c r="H4" s="11"/>
      <c r="I4" s="421"/>
      <c r="J4" s="8"/>
      <c r="K4" s="8"/>
      <c r="L4" s="8"/>
      <c r="M4" s="8"/>
      <c r="N4" s="8"/>
    </row>
    <row r="5" spans="1:14" ht="30.75" customHeight="1" thickBot="1" x14ac:dyDescent="0.25">
      <c r="A5" s="573" t="s">
        <v>1</v>
      </c>
      <c r="B5" s="575" t="s">
        <v>2</v>
      </c>
      <c r="C5" s="570" t="s">
        <v>131</v>
      </c>
      <c r="D5" s="571"/>
      <c r="E5" s="571"/>
      <c r="F5" s="571"/>
      <c r="G5" s="571"/>
      <c r="H5" s="571"/>
      <c r="I5" s="571"/>
      <c r="J5" s="571"/>
      <c r="K5" s="571"/>
      <c r="L5" s="571"/>
      <c r="M5" s="572"/>
      <c r="N5" s="577" t="s">
        <v>3</v>
      </c>
    </row>
    <row r="6" spans="1:14" ht="39" customHeight="1" thickBot="1" x14ac:dyDescent="0.25">
      <c r="A6" s="574"/>
      <c r="B6" s="576"/>
      <c r="C6" s="18" t="s">
        <v>4</v>
      </c>
      <c r="D6" s="19" t="s">
        <v>73</v>
      </c>
      <c r="E6" s="20" t="s">
        <v>5</v>
      </c>
      <c r="F6" s="18" t="s">
        <v>21</v>
      </c>
      <c r="G6" s="19" t="s">
        <v>22</v>
      </c>
      <c r="H6" s="18" t="s">
        <v>23</v>
      </c>
      <c r="I6" s="422" t="s">
        <v>24</v>
      </c>
      <c r="J6" s="19" t="s">
        <v>25</v>
      </c>
      <c r="K6" s="21" t="s">
        <v>103</v>
      </c>
      <c r="L6" s="19" t="s">
        <v>104</v>
      </c>
      <c r="M6" s="21" t="s">
        <v>105</v>
      </c>
      <c r="N6" s="578"/>
    </row>
    <row r="7" spans="1:14" ht="14.25" customHeight="1" thickBot="1" x14ac:dyDescent="0.25">
      <c r="A7" s="24">
        <v>1</v>
      </c>
      <c r="B7" s="25">
        <v>2</v>
      </c>
      <c r="C7" s="21">
        <v>3</v>
      </c>
      <c r="D7" s="23">
        <v>4</v>
      </c>
      <c r="E7" s="22">
        <v>5</v>
      </c>
      <c r="F7" s="21">
        <v>6</v>
      </c>
      <c r="G7" s="23">
        <v>7</v>
      </c>
      <c r="H7" s="21">
        <v>8</v>
      </c>
      <c r="I7" s="423">
        <v>9</v>
      </c>
      <c r="J7" s="23">
        <v>10</v>
      </c>
      <c r="K7" s="21">
        <v>11</v>
      </c>
      <c r="L7" s="23">
        <v>12</v>
      </c>
      <c r="M7" s="21">
        <v>13</v>
      </c>
      <c r="N7" s="511">
        <v>14</v>
      </c>
    </row>
    <row r="8" spans="1:14" ht="16.5" thickBot="1" x14ac:dyDescent="0.3">
      <c r="A8" s="17">
        <v>1</v>
      </c>
      <c r="B8" s="26" t="s">
        <v>37</v>
      </c>
      <c r="C8" s="27">
        <f>SUM(D8:M8)</f>
        <v>10158700.26489</v>
      </c>
      <c r="D8" s="28">
        <f t="shared" ref="D8:I8" si="0">D9+D10+D11+D12</f>
        <v>667917.60999999987</v>
      </c>
      <c r="E8" s="28">
        <f t="shared" si="0"/>
        <v>731483.97589999996</v>
      </c>
      <c r="F8" s="27">
        <f t="shared" si="0"/>
        <v>771369.71399999992</v>
      </c>
      <c r="G8" s="29">
        <f t="shared" si="0"/>
        <v>784428.93699999992</v>
      </c>
      <c r="H8" s="27">
        <f>H9+H10+H11+H12</f>
        <v>948886.78899999987</v>
      </c>
      <c r="I8" s="27">
        <f t="shared" si="0"/>
        <v>1115902.0419999999</v>
      </c>
      <c r="J8" s="27">
        <f>J9+J10+J11+J12</f>
        <v>1186333.1182299999</v>
      </c>
      <c r="K8" s="27">
        <f>K9+K10+K11+K12</f>
        <v>1370955.0587599999</v>
      </c>
      <c r="L8" s="27">
        <f>L9+L10+L11+L12</f>
        <v>1255065.5580000002</v>
      </c>
      <c r="M8" s="27">
        <f>M9+M10+M11+M12</f>
        <v>1326357.4620000001</v>
      </c>
      <c r="N8" s="30"/>
    </row>
    <row r="9" spans="1:14" ht="16.5" thickBot="1" x14ac:dyDescent="0.3">
      <c r="A9" s="17">
        <v>2</v>
      </c>
      <c r="B9" s="31" t="s">
        <v>7</v>
      </c>
      <c r="C9" s="32">
        <f>SUM(D9:M9)</f>
        <v>297917.20148000005</v>
      </c>
      <c r="D9" s="33">
        <f>D15+D21+D27+D91</f>
        <v>0</v>
      </c>
      <c r="E9" s="34">
        <f>E15+E21+E27+E91</f>
        <v>0</v>
      </c>
      <c r="F9" s="35">
        <f>F33+F91+F167+F230</f>
        <v>14805.813999999998</v>
      </c>
      <c r="G9" s="36">
        <f>G33+G91+G167+G230</f>
        <v>34992.631999999998</v>
      </c>
      <c r="H9" s="35">
        <f>H27+H15</f>
        <v>42293.82</v>
      </c>
      <c r="I9" s="35">
        <f>I27+I15</f>
        <v>43341.599999999999</v>
      </c>
      <c r="J9" s="37">
        <f>J33+J91+J167+J230+J405</f>
        <v>63501.235480000003</v>
      </c>
      <c r="K9" s="37">
        <f>SUM(K27)</f>
        <v>66969</v>
      </c>
      <c r="L9" s="37">
        <f>L33+L91+L167+L230</f>
        <v>16314.2</v>
      </c>
      <c r="M9" s="37">
        <f>M33+M91+M167+M230</f>
        <v>15698.9</v>
      </c>
      <c r="N9" s="38"/>
    </row>
    <row r="10" spans="1:14" ht="16.5" thickBot="1" x14ac:dyDescent="0.3">
      <c r="A10" s="17">
        <v>3</v>
      </c>
      <c r="B10" s="39" t="s">
        <v>6</v>
      </c>
      <c r="C10" s="40">
        <f>SUM(D10:M10)</f>
        <v>6043290.5659999996</v>
      </c>
      <c r="D10" s="41">
        <f t="shared" ref="D10:M10" si="1">D16+D22+D28</f>
        <v>406397.15599999996</v>
      </c>
      <c r="E10" s="42">
        <f t="shared" si="1"/>
        <v>422579.97400000005</v>
      </c>
      <c r="F10" s="35">
        <f t="shared" si="1"/>
        <v>453795.39899999998</v>
      </c>
      <c r="G10" s="33">
        <f t="shared" si="1"/>
        <v>448812.39999999997</v>
      </c>
      <c r="H10" s="43">
        <f>H16+H22+H28</f>
        <v>528061.97199999995</v>
      </c>
      <c r="I10" s="45">
        <f t="shared" si="1"/>
        <v>682019.69799999997</v>
      </c>
      <c r="J10" s="45">
        <f>J16+J22+J28</f>
        <v>689094.87899999996</v>
      </c>
      <c r="K10" s="45">
        <f t="shared" si="1"/>
        <v>784495.28799999994</v>
      </c>
      <c r="L10" s="45">
        <f t="shared" si="1"/>
        <v>785364.3</v>
      </c>
      <c r="M10" s="45">
        <f t="shared" si="1"/>
        <v>842669.5</v>
      </c>
      <c r="N10" s="46"/>
    </row>
    <row r="11" spans="1:14" ht="16.5" thickBot="1" x14ac:dyDescent="0.3">
      <c r="A11" s="17">
        <v>4</v>
      </c>
      <c r="B11" s="47" t="s">
        <v>8</v>
      </c>
      <c r="C11" s="40">
        <f>SUM(D11:M11)</f>
        <v>3817492.4974099994</v>
      </c>
      <c r="D11" s="48">
        <f>D23+D29+D17</f>
        <v>261520.45399999997</v>
      </c>
      <c r="E11" s="49">
        <f>E23+E29+E17</f>
        <v>308904.00189999997</v>
      </c>
      <c r="F11" s="43">
        <f>F23+F29+F17</f>
        <v>302768.50099999999</v>
      </c>
      <c r="G11" s="43">
        <f>G23+G29+G17</f>
        <v>300623.90499999997</v>
      </c>
      <c r="H11" s="43">
        <f>H23+H29+H17</f>
        <v>378530.99699999997</v>
      </c>
      <c r="I11" s="45">
        <f>I17+I29</f>
        <v>390540.74399999995</v>
      </c>
      <c r="J11" s="45">
        <f t="shared" ref="J11:M12" si="2">J17+J23+J29</f>
        <v>433737.00374999986</v>
      </c>
      <c r="K11" s="45">
        <f t="shared" si="2"/>
        <v>519490.77075999998</v>
      </c>
      <c r="L11" s="45">
        <f t="shared" si="2"/>
        <v>453387.05800000008</v>
      </c>
      <c r="M11" s="45">
        <f t="shared" si="2"/>
        <v>467989.06200000003</v>
      </c>
      <c r="N11" s="46"/>
    </row>
    <row r="12" spans="1:14" ht="16.5" thickBot="1" x14ac:dyDescent="0.3">
      <c r="A12" s="17">
        <v>5</v>
      </c>
      <c r="B12" s="50" t="s">
        <v>45</v>
      </c>
      <c r="C12" s="51">
        <f>SUM(D12:J12)</f>
        <v>0</v>
      </c>
      <c r="D12" s="52">
        <f t="shared" ref="D12:G12" si="3">D18+D24+D30</f>
        <v>0</v>
      </c>
      <c r="E12" s="53">
        <f t="shared" si="3"/>
        <v>0</v>
      </c>
      <c r="F12" s="54">
        <f t="shared" si="3"/>
        <v>0</v>
      </c>
      <c r="G12" s="55">
        <f t="shared" si="3"/>
        <v>0</v>
      </c>
      <c r="H12" s="54">
        <f>H18+H24+H30</f>
        <v>0</v>
      </c>
      <c r="I12" s="56">
        <f>I18+I24+I30</f>
        <v>0</v>
      </c>
      <c r="J12" s="56">
        <f t="shared" si="2"/>
        <v>0</v>
      </c>
      <c r="K12" s="56">
        <f t="shared" si="2"/>
        <v>0</v>
      </c>
      <c r="L12" s="56">
        <f t="shared" si="2"/>
        <v>0</v>
      </c>
      <c r="M12" s="56">
        <f t="shared" si="2"/>
        <v>0</v>
      </c>
      <c r="N12" s="57"/>
    </row>
    <row r="13" spans="1:14" ht="16.5" thickBot="1" x14ac:dyDescent="0.3">
      <c r="A13" s="17">
        <v>6</v>
      </c>
      <c r="B13" s="557" t="s">
        <v>46</v>
      </c>
      <c r="C13" s="557"/>
      <c r="D13" s="557"/>
      <c r="E13" s="557"/>
      <c r="F13" s="557"/>
      <c r="G13" s="557"/>
      <c r="H13" s="557"/>
      <c r="I13" s="557"/>
      <c r="J13" s="557"/>
      <c r="K13" s="557"/>
      <c r="L13" s="557"/>
      <c r="M13" s="557"/>
      <c r="N13" s="558"/>
    </row>
    <row r="14" spans="1:14" ht="16.5" thickBot="1" x14ac:dyDescent="0.3">
      <c r="A14" s="17">
        <v>7</v>
      </c>
      <c r="B14" s="58" t="s">
        <v>48</v>
      </c>
      <c r="C14" s="59">
        <f>SUM(D14:M14)</f>
        <v>54992.186930000003</v>
      </c>
      <c r="D14" s="60">
        <f t="shared" ref="D14:M14" si="4">D15+D16+D17+D18</f>
        <v>17355.198820000001</v>
      </c>
      <c r="E14" s="61">
        <f t="shared" si="4"/>
        <v>1548.22</v>
      </c>
      <c r="F14" s="62">
        <f t="shared" si="4"/>
        <v>3500</v>
      </c>
      <c r="G14" s="62">
        <f t="shared" si="4"/>
        <v>540</v>
      </c>
      <c r="H14" s="508">
        <f t="shared" si="4"/>
        <v>18360.602999999999</v>
      </c>
      <c r="I14" s="64">
        <f t="shared" si="4"/>
        <v>1551.701</v>
      </c>
      <c r="J14" s="64">
        <f t="shared" si="4"/>
        <v>0</v>
      </c>
      <c r="K14" s="64">
        <f t="shared" si="4"/>
        <v>12136.464110000001</v>
      </c>
      <c r="L14" s="64">
        <f t="shared" si="4"/>
        <v>0</v>
      </c>
      <c r="M14" s="64">
        <f t="shared" si="4"/>
        <v>0</v>
      </c>
      <c r="N14" s="65"/>
    </row>
    <row r="15" spans="1:14" ht="16.5" thickBot="1" x14ac:dyDescent="0.3">
      <c r="A15" s="17">
        <v>8</v>
      </c>
      <c r="B15" s="66" t="s">
        <v>7</v>
      </c>
      <c r="C15" s="32">
        <f>SUM(D15:M15)</f>
        <v>0</v>
      </c>
      <c r="D15" s="48">
        <f t="shared" ref="D15:E18" si="5">D39+D97+D173+D236</f>
        <v>0</v>
      </c>
      <c r="E15" s="49">
        <f t="shared" si="5"/>
        <v>0</v>
      </c>
      <c r="F15" s="43">
        <f t="shared" ref="F15:M18" si="6">F39+F97+F236</f>
        <v>0</v>
      </c>
      <c r="G15" s="43">
        <f t="shared" si="6"/>
        <v>0</v>
      </c>
      <c r="H15" s="48">
        <f t="shared" si="6"/>
        <v>0</v>
      </c>
      <c r="I15" s="45">
        <f t="shared" si="6"/>
        <v>0</v>
      </c>
      <c r="J15" s="45">
        <f t="shared" si="6"/>
        <v>0</v>
      </c>
      <c r="K15" s="45">
        <f t="shared" si="6"/>
        <v>0</v>
      </c>
      <c r="L15" s="45">
        <f t="shared" si="6"/>
        <v>0</v>
      </c>
      <c r="M15" s="45">
        <f t="shared" si="6"/>
        <v>0</v>
      </c>
      <c r="N15" s="67"/>
    </row>
    <row r="16" spans="1:14" ht="16.5" thickBot="1" x14ac:dyDescent="0.3">
      <c r="A16" s="17">
        <v>9</v>
      </c>
      <c r="B16" s="68" t="s">
        <v>6</v>
      </c>
      <c r="C16" s="40">
        <f>SUM(D16:M16)</f>
        <v>0</v>
      </c>
      <c r="D16" s="48">
        <f t="shared" si="5"/>
        <v>0</v>
      </c>
      <c r="E16" s="49">
        <f t="shared" si="5"/>
        <v>0</v>
      </c>
      <c r="F16" s="43">
        <f t="shared" si="6"/>
        <v>0</v>
      </c>
      <c r="G16" s="43">
        <f t="shared" si="6"/>
        <v>0</v>
      </c>
      <c r="H16" s="48">
        <f t="shared" si="6"/>
        <v>0</v>
      </c>
      <c r="I16" s="45">
        <f t="shared" si="6"/>
        <v>0</v>
      </c>
      <c r="J16" s="45">
        <f t="shared" si="6"/>
        <v>0</v>
      </c>
      <c r="K16" s="45">
        <f t="shared" si="6"/>
        <v>0</v>
      </c>
      <c r="L16" s="45">
        <f t="shared" si="6"/>
        <v>0</v>
      </c>
      <c r="M16" s="45">
        <f t="shared" si="6"/>
        <v>0</v>
      </c>
      <c r="N16" s="67"/>
    </row>
    <row r="17" spans="1:14" ht="16.5" thickBot="1" x14ac:dyDescent="0.3">
      <c r="A17" s="17">
        <v>10</v>
      </c>
      <c r="B17" s="66" t="s">
        <v>8</v>
      </c>
      <c r="C17" s="40">
        <f>SUM(D17:M17)</f>
        <v>54992.186930000003</v>
      </c>
      <c r="D17" s="48">
        <f t="shared" si="5"/>
        <v>17355.198820000001</v>
      </c>
      <c r="E17" s="49">
        <f t="shared" si="5"/>
        <v>1548.22</v>
      </c>
      <c r="F17" s="43">
        <f t="shared" si="6"/>
        <v>3500</v>
      </c>
      <c r="G17" s="43">
        <f t="shared" si="6"/>
        <v>540</v>
      </c>
      <c r="H17" s="48">
        <f t="shared" si="6"/>
        <v>18360.602999999999</v>
      </c>
      <c r="I17" s="45">
        <f t="shared" si="6"/>
        <v>1551.701</v>
      </c>
      <c r="J17" s="45">
        <f t="shared" si="6"/>
        <v>0</v>
      </c>
      <c r="K17" s="45">
        <f t="shared" si="6"/>
        <v>12136.464110000001</v>
      </c>
      <c r="L17" s="45">
        <f t="shared" si="6"/>
        <v>0</v>
      </c>
      <c r="M17" s="45">
        <f t="shared" si="6"/>
        <v>0</v>
      </c>
      <c r="N17" s="67"/>
    </row>
    <row r="18" spans="1:14" ht="16.5" thickBot="1" x14ac:dyDescent="0.3">
      <c r="A18" s="17">
        <v>11</v>
      </c>
      <c r="B18" s="69" t="s">
        <v>45</v>
      </c>
      <c r="C18" s="32">
        <f>SUM(D18:M18)</f>
        <v>0</v>
      </c>
      <c r="D18" s="52">
        <f t="shared" si="5"/>
        <v>0</v>
      </c>
      <c r="E18" s="53">
        <f t="shared" si="5"/>
        <v>0</v>
      </c>
      <c r="F18" s="54">
        <f t="shared" si="6"/>
        <v>0</v>
      </c>
      <c r="G18" s="54">
        <f t="shared" si="6"/>
        <v>0</v>
      </c>
      <c r="H18" s="509">
        <f t="shared" si="6"/>
        <v>0</v>
      </c>
      <c r="I18" s="56">
        <f t="shared" si="6"/>
        <v>0</v>
      </c>
      <c r="J18" s="56">
        <f t="shared" si="6"/>
        <v>0</v>
      </c>
      <c r="K18" s="56">
        <f t="shared" si="6"/>
        <v>0</v>
      </c>
      <c r="L18" s="56">
        <f t="shared" si="6"/>
        <v>0</v>
      </c>
      <c r="M18" s="56">
        <f t="shared" si="6"/>
        <v>0</v>
      </c>
      <c r="N18" s="70"/>
    </row>
    <row r="19" spans="1:14" ht="16.5" thickBot="1" x14ac:dyDescent="0.25">
      <c r="A19" s="17">
        <v>12</v>
      </c>
      <c r="B19" s="554" t="s">
        <v>62</v>
      </c>
      <c r="C19" s="555"/>
      <c r="D19" s="555"/>
      <c r="E19" s="555"/>
      <c r="F19" s="555"/>
      <c r="G19" s="555"/>
      <c r="H19" s="555"/>
      <c r="I19" s="555"/>
      <c r="J19" s="555"/>
      <c r="K19" s="555"/>
      <c r="L19" s="555"/>
      <c r="M19" s="555"/>
      <c r="N19" s="556"/>
    </row>
    <row r="20" spans="1:14" ht="32.25" thickBot="1" x14ac:dyDescent="0.3">
      <c r="A20" s="17">
        <v>13</v>
      </c>
      <c r="B20" s="71" t="s">
        <v>56</v>
      </c>
      <c r="C20" s="59">
        <f>C21+C22+C23+C24</f>
        <v>0</v>
      </c>
      <c r="D20" s="60">
        <f t="shared" ref="D20:M20" si="7">D21+D22+D23+D24</f>
        <v>0</v>
      </c>
      <c r="E20" s="61">
        <f t="shared" si="7"/>
        <v>0</v>
      </c>
      <c r="F20" s="62">
        <f t="shared" si="7"/>
        <v>0</v>
      </c>
      <c r="G20" s="63">
        <f t="shared" si="7"/>
        <v>0</v>
      </c>
      <c r="H20" s="62">
        <f t="shared" si="7"/>
        <v>0</v>
      </c>
      <c r="I20" s="64">
        <f t="shared" si="7"/>
        <v>0</v>
      </c>
      <c r="J20" s="64">
        <f t="shared" si="7"/>
        <v>0</v>
      </c>
      <c r="K20" s="64">
        <f t="shared" si="7"/>
        <v>0</v>
      </c>
      <c r="L20" s="64">
        <f t="shared" si="7"/>
        <v>0</v>
      </c>
      <c r="M20" s="64">
        <f t="shared" si="7"/>
        <v>0</v>
      </c>
      <c r="N20" s="65"/>
    </row>
    <row r="21" spans="1:14" ht="16.5" thickBot="1" x14ac:dyDescent="0.3">
      <c r="A21" s="17">
        <v>14</v>
      </c>
      <c r="B21" s="66" t="s">
        <v>7</v>
      </c>
      <c r="C21" s="40">
        <f>SUM(D21:J21)</f>
        <v>0</v>
      </c>
      <c r="D21" s="48">
        <f t="shared" ref="D21:M21" si="8">D57+D115+D191+D299</f>
        <v>0</v>
      </c>
      <c r="E21" s="49">
        <f t="shared" si="8"/>
        <v>0</v>
      </c>
      <c r="F21" s="43">
        <f t="shared" si="8"/>
        <v>0</v>
      </c>
      <c r="G21" s="48">
        <f t="shared" si="8"/>
        <v>0</v>
      </c>
      <c r="H21" s="43">
        <f t="shared" si="8"/>
        <v>0</v>
      </c>
      <c r="I21" s="45">
        <f t="shared" si="8"/>
        <v>0</v>
      </c>
      <c r="J21" s="45">
        <f t="shared" si="8"/>
        <v>0</v>
      </c>
      <c r="K21" s="45">
        <f t="shared" si="8"/>
        <v>0</v>
      </c>
      <c r="L21" s="45">
        <f t="shared" si="8"/>
        <v>0</v>
      </c>
      <c r="M21" s="45">
        <f t="shared" si="8"/>
        <v>0</v>
      </c>
      <c r="N21" s="67"/>
    </row>
    <row r="22" spans="1:14" ht="16.5" thickBot="1" x14ac:dyDescent="0.3">
      <c r="A22" s="17">
        <v>15</v>
      </c>
      <c r="B22" s="68" t="s">
        <v>6</v>
      </c>
      <c r="C22" s="40">
        <f>SUM(D22:J22)</f>
        <v>0</v>
      </c>
      <c r="D22" s="48">
        <f t="shared" ref="D22:M22" si="9">D58+D116+D192+D300</f>
        <v>0</v>
      </c>
      <c r="E22" s="49">
        <f t="shared" si="9"/>
        <v>0</v>
      </c>
      <c r="F22" s="43">
        <f t="shared" si="9"/>
        <v>0</v>
      </c>
      <c r="G22" s="48">
        <f t="shared" si="9"/>
        <v>0</v>
      </c>
      <c r="H22" s="43">
        <f t="shared" si="9"/>
        <v>0</v>
      </c>
      <c r="I22" s="45">
        <f t="shared" si="9"/>
        <v>0</v>
      </c>
      <c r="J22" s="45">
        <f t="shared" si="9"/>
        <v>0</v>
      </c>
      <c r="K22" s="45">
        <f t="shared" si="9"/>
        <v>0</v>
      </c>
      <c r="L22" s="45">
        <f t="shared" si="9"/>
        <v>0</v>
      </c>
      <c r="M22" s="45">
        <f t="shared" si="9"/>
        <v>0</v>
      </c>
      <c r="N22" s="67"/>
    </row>
    <row r="23" spans="1:14" ht="16.5" thickBot="1" x14ac:dyDescent="0.3">
      <c r="A23" s="17">
        <v>16</v>
      </c>
      <c r="B23" s="66" t="s">
        <v>8</v>
      </c>
      <c r="C23" s="40">
        <f>SUM(D23:J23)</f>
        <v>0</v>
      </c>
      <c r="D23" s="48">
        <f t="shared" ref="D23:M23" si="10">D59+D117+D193+D301</f>
        <v>0</v>
      </c>
      <c r="E23" s="49">
        <f t="shared" si="10"/>
        <v>0</v>
      </c>
      <c r="F23" s="43">
        <f t="shared" si="10"/>
        <v>0</v>
      </c>
      <c r="G23" s="48">
        <f t="shared" si="10"/>
        <v>0</v>
      </c>
      <c r="H23" s="43">
        <f t="shared" si="10"/>
        <v>0</v>
      </c>
      <c r="I23" s="45">
        <f t="shared" si="10"/>
        <v>0</v>
      </c>
      <c r="J23" s="45">
        <f t="shared" si="10"/>
        <v>0</v>
      </c>
      <c r="K23" s="45">
        <f t="shared" si="10"/>
        <v>0</v>
      </c>
      <c r="L23" s="45">
        <f t="shared" si="10"/>
        <v>0</v>
      </c>
      <c r="M23" s="45">
        <f t="shared" si="10"/>
        <v>0</v>
      </c>
      <c r="N23" s="72"/>
    </row>
    <row r="24" spans="1:14" ht="16.5" thickBot="1" x14ac:dyDescent="0.3">
      <c r="A24" s="17">
        <v>17</v>
      </c>
      <c r="B24" s="69" t="s">
        <v>45</v>
      </c>
      <c r="C24" s="73">
        <f>SUM(D24:J24)</f>
        <v>0</v>
      </c>
      <c r="D24" s="52">
        <f t="shared" ref="D24:M24" si="11">D60+D118+D194+D302</f>
        <v>0</v>
      </c>
      <c r="E24" s="53">
        <f t="shared" si="11"/>
        <v>0</v>
      </c>
      <c r="F24" s="54">
        <f t="shared" si="11"/>
        <v>0</v>
      </c>
      <c r="G24" s="55">
        <f t="shared" si="11"/>
        <v>0</v>
      </c>
      <c r="H24" s="54">
        <f t="shared" si="11"/>
        <v>0</v>
      </c>
      <c r="I24" s="56">
        <f t="shared" si="11"/>
        <v>0</v>
      </c>
      <c r="J24" s="56">
        <f t="shared" si="11"/>
        <v>0</v>
      </c>
      <c r="K24" s="56">
        <f t="shared" si="11"/>
        <v>0</v>
      </c>
      <c r="L24" s="56">
        <f t="shared" si="11"/>
        <v>0</v>
      </c>
      <c r="M24" s="56">
        <f t="shared" si="11"/>
        <v>0</v>
      </c>
      <c r="N24" s="70"/>
    </row>
    <row r="25" spans="1:14" ht="16.5" thickBot="1" x14ac:dyDescent="0.3">
      <c r="A25" s="17">
        <v>18</v>
      </c>
      <c r="B25" s="557" t="s">
        <v>47</v>
      </c>
      <c r="C25" s="559"/>
      <c r="D25" s="559"/>
      <c r="E25" s="559"/>
      <c r="F25" s="559"/>
      <c r="G25" s="559"/>
      <c r="H25" s="559"/>
      <c r="I25" s="559"/>
      <c r="J25" s="559"/>
      <c r="K25" s="559"/>
      <c r="L25" s="559"/>
      <c r="M25" s="559"/>
      <c r="N25" s="560"/>
    </row>
    <row r="26" spans="1:14" ht="16.5" thickBot="1" x14ac:dyDescent="0.3">
      <c r="A26" s="403">
        <v>19</v>
      </c>
      <c r="B26" s="477" t="s">
        <v>49</v>
      </c>
      <c r="C26" s="478">
        <f>D26+E26+F26+G26+H26+I26+J26+K26+L26+M26</f>
        <v>10103708.077959999</v>
      </c>
      <c r="D26" s="479">
        <f t="shared" ref="D26:M26" si="12">D27+D28+D29+D30</f>
        <v>650562.41117999994</v>
      </c>
      <c r="E26" s="479">
        <f t="shared" si="12"/>
        <v>729935.75589999999</v>
      </c>
      <c r="F26" s="479">
        <f t="shared" si="12"/>
        <v>767869.71399999992</v>
      </c>
      <c r="G26" s="479">
        <f t="shared" si="12"/>
        <v>783888.93699999992</v>
      </c>
      <c r="H26" s="479">
        <f t="shared" si="12"/>
        <v>930526.18599999987</v>
      </c>
      <c r="I26" s="480">
        <f>I27+I28+I29+I30</f>
        <v>1114350.341</v>
      </c>
      <c r="J26" s="453">
        <f t="shared" si="12"/>
        <v>1186333.1182299999</v>
      </c>
      <c r="K26" s="453">
        <f t="shared" si="12"/>
        <v>1358818.5946499999</v>
      </c>
      <c r="L26" s="453">
        <f t="shared" si="12"/>
        <v>1255065.5580000002</v>
      </c>
      <c r="M26" s="453">
        <f t="shared" si="12"/>
        <v>1326357.4620000001</v>
      </c>
      <c r="N26" s="65"/>
    </row>
    <row r="27" spans="1:14" ht="16.5" thickBot="1" x14ac:dyDescent="0.3">
      <c r="A27" s="17">
        <v>20</v>
      </c>
      <c r="B27" s="66" t="s">
        <v>7</v>
      </c>
      <c r="C27" s="40">
        <f>D27+E27+F27+G27+H27+I27+J27+K27+L27+M27</f>
        <v>297917.20148000005</v>
      </c>
      <c r="D27" s="43">
        <v>0</v>
      </c>
      <c r="E27" s="43">
        <v>0</v>
      </c>
      <c r="F27" s="43">
        <f>F123</f>
        <v>14805.813999999998</v>
      </c>
      <c r="G27" s="43">
        <f>G123</f>
        <v>34992.631999999998</v>
      </c>
      <c r="H27" s="43">
        <f>H123+H392</f>
        <v>42293.82</v>
      </c>
      <c r="I27" s="43">
        <f>I123+I392</f>
        <v>43341.599999999999</v>
      </c>
      <c r="J27" s="45">
        <f>J123+J392</f>
        <v>63501.235480000003</v>
      </c>
      <c r="K27" s="45">
        <f>K123+K392</f>
        <v>66969</v>
      </c>
      <c r="L27" s="45">
        <f t="shared" ref="L27:M27" si="13">L123</f>
        <v>16314.2</v>
      </c>
      <c r="M27" s="45">
        <f t="shared" si="13"/>
        <v>15698.9</v>
      </c>
      <c r="N27" s="67"/>
    </row>
    <row r="28" spans="1:14" ht="16.5" thickBot="1" x14ac:dyDescent="0.3">
      <c r="A28" s="17">
        <v>21</v>
      </c>
      <c r="B28" s="68" t="s">
        <v>6</v>
      </c>
      <c r="C28" s="40">
        <f>D28+E28+F28+G28+H28+I28+J28+K28+L28+M28</f>
        <v>6043290.5659999996</v>
      </c>
      <c r="D28" s="414">
        <f>D63+D121+D197+D306</f>
        <v>406397.15599999996</v>
      </c>
      <c r="E28" s="414">
        <f>E63+E121+E197+E306</f>
        <v>422579.97400000005</v>
      </c>
      <c r="F28" s="414">
        <f>F63+F121+F197+F306</f>
        <v>453795.39899999998</v>
      </c>
      <c r="G28" s="414">
        <f>G63+G121+G197+G306</f>
        <v>448812.39999999997</v>
      </c>
      <c r="H28" s="414">
        <f>H63+H121+H197+H306+H399</f>
        <v>528061.97199999995</v>
      </c>
      <c r="I28" s="414">
        <f>I63+I121+I197+I306+I399</f>
        <v>682019.69799999997</v>
      </c>
      <c r="J28" s="45">
        <f>J63+J121+J197+J306+J404+J414+J393</f>
        <v>689094.87899999996</v>
      </c>
      <c r="K28" s="45">
        <f>K63+K121+K197+K306+K404+K399</f>
        <v>784495.28799999994</v>
      </c>
      <c r="L28" s="45">
        <f>L63+L121+L197+L306+L404</f>
        <v>785364.3</v>
      </c>
      <c r="M28" s="45">
        <f>M63+M121+M197+M306+M404</f>
        <v>842669.5</v>
      </c>
      <c r="N28" s="67"/>
    </row>
    <row r="29" spans="1:14" ht="16.5" thickBot="1" x14ac:dyDescent="0.3">
      <c r="A29" s="17">
        <v>22</v>
      </c>
      <c r="B29" s="66" t="s">
        <v>8</v>
      </c>
      <c r="C29" s="40">
        <f>D29+E29+F29+G29+H29+I29+J29+K29+L29+M29</f>
        <v>3762500.31048</v>
      </c>
      <c r="D29" s="43">
        <f t="shared" ref="D29:I29" si="14">SUM(D64+D122+D198+D307+D400+D419+D436)</f>
        <v>244165.25517999998</v>
      </c>
      <c r="E29" s="43">
        <f t="shared" si="14"/>
        <v>307355.7819</v>
      </c>
      <c r="F29" s="43">
        <f t="shared" si="14"/>
        <v>299268.50099999999</v>
      </c>
      <c r="G29" s="43">
        <f t="shared" si="14"/>
        <v>300083.90499999997</v>
      </c>
      <c r="H29" s="43">
        <f t="shared" si="14"/>
        <v>360170.39399999997</v>
      </c>
      <c r="I29" s="43">
        <f t="shared" si="14"/>
        <v>388989.04299999995</v>
      </c>
      <c r="J29" s="45">
        <f>J64+J122+J198+J307+J402+J415</f>
        <v>433737.00374999986</v>
      </c>
      <c r="K29" s="45">
        <f>K64+K122+K198+K307+K394+K415</f>
        <v>507354.30664999998</v>
      </c>
      <c r="L29" s="45">
        <f>L64+L122+L198+L307+L402+L415</f>
        <v>453387.05800000008</v>
      </c>
      <c r="M29" s="45">
        <f>M64+M122+M198+M307+M394+M415</f>
        <v>467989.06200000003</v>
      </c>
      <c r="N29" s="67"/>
    </row>
    <row r="30" spans="1:14" ht="16.5" thickBot="1" x14ac:dyDescent="0.3">
      <c r="A30" s="17">
        <v>23</v>
      </c>
      <c r="B30" s="69" t="s">
        <v>45</v>
      </c>
      <c r="C30" s="51">
        <f>D30+E30+F30+G30+H30+I30+J30+K30+L30+M30</f>
        <v>0</v>
      </c>
      <c r="D30" s="186">
        <f t="shared" ref="D30:M30" si="15">D308</f>
        <v>0</v>
      </c>
      <c r="E30" s="54">
        <f t="shared" si="15"/>
        <v>0</v>
      </c>
      <c r="F30" s="54">
        <f t="shared" si="15"/>
        <v>0</v>
      </c>
      <c r="G30" s="54">
        <f t="shared" si="15"/>
        <v>0</v>
      </c>
      <c r="H30" s="54">
        <f t="shared" si="15"/>
        <v>0</v>
      </c>
      <c r="I30" s="425">
        <f t="shared" si="15"/>
        <v>0</v>
      </c>
      <c r="J30" s="56">
        <f t="shared" si="15"/>
        <v>0</v>
      </c>
      <c r="K30" s="56">
        <f t="shared" si="15"/>
        <v>0</v>
      </c>
      <c r="L30" s="56">
        <f t="shared" si="15"/>
        <v>0</v>
      </c>
      <c r="M30" s="56">
        <f t="shared" si="15"/>
        <v>0</v>
      </c>
      <c r="N30" s="70"/>
    </row>
    <row r="31" spans="1:14" ht="16.5" thickBot="1" x14ac:dyDescent="0.3">
      <c r="A31" s="17">
        <v>24</v>
      </c>
      <c r="B31" s="561" t="s">
        <v>36</v>
      </c>
      <c r="C31" s="562"/>
      <c r="D31" s="562"/>
      <c r="E31" s="562"/>
      <c r="F31" s="562"/>
      <c r="G31" s="562"/>
      <c r="H31" s="562"/>
      <c r="I31" s="562"/>
      <c r="J31" s="562"/>
      <c r="K31" s="563"/>
      <c r="L31" s="563"/>
      <c r="M31" s="563"/>
      <c r="N31" s="564"/>
    </row>
    <row r="32" spans="1:14" ht="16.5" thickBot="1" x14ac:dyDescent="0.25">
      <c r="A32" s="17">
        <v>25</v>
      </c>
      <c r="B32" s="74" t="s">
        <v>39</v>
      </c>
      <c r="C32" s="75">
        <f>D32+E32+F32+G32+H32+I32+J32+K32+L32+M32</f>
        <v>2724199.5049699997</v>
      </c>
      <c r="D32" s="76">
        <f>D33+D34+D35+D36</f>
        <v>199697.76360999999</v>
      </c>
      <c r="E32" s="75">
        <f t="shared" ref="E32:M32" si="16">E33+E34+E35+E36</f>
        <v>211016.08199999999</v>
      </c>
      <c r="F32" s="76">
        <f t="shared" si="16"/>
        <v>223066.70600000001</v>
      </c>
      <c r="G32" s="77">
        <f t="shared" si="16"/>
        <v>222998.41999999998</v>
      </c>
      <c r="H32" s="75">
        <f t="shared" si="16"/>
        <v>240702.32500000001</v>
      </c>
      <c r="I32" s="427">
        <f t="shared" si="16"/>
        <v>260672.05</v>
      </c>
      <c r="J32" s="75">
        <f t="shared" si="16"/>
        <v>306066.43651000003</v>
      </c>
      <c r="K32" s="75">
        <f t="shared" si="16"/>
        <v>342063.71685000003</v>
      </c>
      <c r="L32" s="75">
        <f t="shared" si="16"/>
        <v>351607.3</v>
      </c>
      <c r="M32" s="75">
        <f t="shared" si="16"/>
        <v>366308.70499999996</v>
      </c>
      <c r="N32" s="78"/>
    </row>
    <row r="33" spans="1:15" ht="16.5" thickBot="1" x14ac:dyDescent="0.25">
      <c r="A33" s="17">
        <v>26</v>
      </c>
      <c r="B33" s="79" t="s">
        <v>7</v>
      </c>
      <c r="C33" s="32">
        <f>D33+E33+F33+G33+H33+I33+J33+K33+L33+M33</f>
        <v>0</v>
      </c>
      <c r="D33" s="60">
        <f t="shared" ref="D33:M33" si="17">D39+D57</f>
        <v>0</v>
      </c>
      <c r="E33" s="80">
        <f t="shared" si="17"/>
        <v>0</v>
      </c>
      <c r="F33" s="60">
        <f t="shared" si="17"/>
        <v>0</v>
      </c>
      <c r="G33" s="81">
        <f t="shared" si="17"/>
        <v>0</v>
      </c>
      <c r="H33" s="80">
        <f t="shared" si="17"/>
        <v>0</v>
      </c>
      <c r="I33" s="82">
        <f t="shared" si="17"/>
        <v>0</v>
      </c>
      <c r="J33" s="82">
        <f t="shared" si="17"/>
        <v>0</v>
      </c>
      <c r="K33" s="82">
        <f t="shared" si="17"/>
        <v>0</v>
      </c>
      <c r="L33" s="82">
        <f t="shared" si="17"/>
        <v>0</v>
      </c>
      <c r="M33" s="82">
        <f t="shared" si="17"/>
        <v>0</v>
      </c>
      <c r="N33" s="83"/>
    </row>
    <row r="34" spans="1:15" ht="16.5" thickBot="1" x14ac:dyDescent="0.25">
      <c r="A34" s="17">
        <v>27</v>
      </c>
      <c r="B34" s="84" t="s">
        <v>6</v>
      </c>
      <c r="C34" s="40">
        <f>D34+E34+F34+G34+H34+I34+J34+K34+L34+M34</f>
        <v>1597412.34767</v>
      </c>
      <c r="D34" s="85">
        <f t="shared" ref="D34:G35" si="18">D40+D58+D63</f>
        <v>118709.63499999999</v>
      </c>
      <c r="E34" s="86">
        <f t="shared" si="18"/>
        <v>119972</v>
      </c>
      <c r="F34" s="85">
        <f t="shared" si="18"/>
        <v>125011.40000000001</v>
      </c>
      <c r="G34" s="87">
        <f t="shared" si="18"/>
        <v>129391.99999999999</v>
      </c>
      <c r="H34" s="86">
        <f t="shared" ref="H34:M34" si="19">H40+H58+H63</f>
        <v>138583.11500000002</v>
      </c>
      <c r="I34" s="88">
        <f t="shared" si="19"/>
        <v>150611.66</v>
      </c>
      <c r="J34" s="88">
        <f t="shared" si="19"/>
        <v>179993.66400000002</v>
      </c>
      <c r="K34" s="88">
        <f t="shared" si="19"/>
        <v>204227.57367000001</v>
      </c>
      <c r="L34" s="88">
        <f t="shared" si="19"/>
        <v>208104.8</v>
      </c>
      <c r="M34" s="88">
        <f t="shared" si="19"/>
        <v>222806.5</v>
      </c>
      <c r="N34" s="89"/>
    </row>
    <row r="35" spans="1:15" ht="16.5" thickBot="1" x14ac:dyDescent="0.25">
      <c r="A35" s="17">
        <v>28</v>
      </c>
      <c r="B35" s="90" t="s">
        <v>8</v>
      </c>
      <c r="C35" s="40">
        <f>D35+E35+F35+G35+H35+I35+J35+K35+L35+M35</f>
        <v>1126787.1573000001</v>
      </c>
      <c r="D35" s="91">
        <f t="shared" si="18"/>
        <v>80988.12861</v>
      </c>
      <c r="E35" s="92">
        <f t="shared" si="18"/>
        <v>91044.081999999995</v>
      </c>
      <c r="F35" s="91">
        <f t="shared" si="18"/>
        <v>98055.305999999997</v>
      </c>
      <c r="G35" s="93">
        <f t="shared" si="18"/>
        <v>93606.42</v>
      </c>
      <c r="H35" s="92">
        <f t="shared" ref="H35:M35" si="20">H41+H59+H64</f>
        <v>102119.20999999999</v>
      </c>
      <c r="I35" s="95">
        <f t="shared" si="20"/>
        <v>110060.39</v>
      </c>
      <c r="J35" s="95">
        <f t="shared" si="20"/>
        <v>126072.77251</v>
      </c>
      <c r="K35" s="95">
        <f t="shared" si="20"/>
        <v>137836.14318000001</v>
      </c>
      <c r="L35" s="95">
        <f t="shared" si="20"/>
        <v>143502.5</v>
      </c>
      <c r="M35" s="95">
        <f t="shared" si="20"/>
        <v>143502.20499999999</v>
      </c>
      <c r="N35" s="96"/>
    </row>
    <row r="36" spans="1:15" s="4" customFormat="1" ht="16.5" thickBot="1" x14ac:dyDescent="0.25">
      <c r="A36" s="17">
        <v>29</v>
      </c>
      <c r="B36" s="90" t="s">
        <v>45</v>
      </c>
      <c r="C36" s="51">
        <f>D36+E36+F36+G36+H36+I36+J36+K36+L36+M36</f>
        <v>0</v>
      </c>
      <c r="D36" s="91">
        <f t="shared" ref="D36:M36" si="21">D42+D60</f>
        <v>0</v>
      </c>
      <c r="E36" s="97">
        <f t="shared" si="21"/>
        <v>0</v>
      </c>
      <c r="F36" s="91">
        <f t="shared" si="21"/>
        <v>0</v>
      </c>
      <c r="G36" s="98">
        <f t="shared" si="21"/>
        <v>0</v>
      </c>
      <c r="H36" s="97">
        <f t="shared" si="21"/>
        <v>0</v>
      </c>
      <c r="I36" s="99">
        <f t="shared" si="21"/>
        <v>0</v>
      </c>
      <c r="J36" s="99">
        <f t="shared" si="21"/>
        <v>0</v>
      </c>
      <c r="K36" s="99">
        <f t="shared" si="21"/>
        <v>0</v>
      </c>
      <c r="L36" s="99">
        <f t="shared" si="21"/>
        <v>0</v>
      </c>
      <c r="M36" s="99">
        <f t="shared" si="21"/>
        <v>0</v>
      </c>
      <c r="N36" s="96"/>
      <c r="O36" s="5"/>
    </row>
    <row r="37" spans="1:15" s="4" customFormat="1" ht="16.5" thickBot="1" x14ac:dyDescent="0.25">
      <c r="A37" s="17">
        <v>30</v>
      </c>
      <c r="B37" s="554" t="s">
        <v>50</v>
      </c>
      <c r="C37" s="555"/>
      <c r="D37" s="555"/>
      <c r="E37" s="555"/>
      <c r="F37" s="555"/>
      <c r="G37" s="555"/>
      <c r="H37" s="555"/>
      <c r="I37" s="555"/>
      <c r="J37" s="555"/>
      <c r="K37" s="555"/>
      <c r="L37" s="555"/>
      <c r="M37" s="555"/>
      <c r="N37" s="556"/>
      <c r="O37" s="5"/>
    </row>
    <row r="38" spans="1:15" s="4" customFormat="1" ht="32.25" thickBot="1" x14ac:dyDescent="0.25">
      <c r="A38" s="17">
        <v>31</v>
      </c>
      <c r="B38" s="79" t="s">
        <v>51</v>
      </c>
      <c r="C38" s="59">
        <f t="shared" ref="C38:M38" si="22">C39+C40+C41+C42</f>
        <v>0</v>
      </c>
      <c r="D38" s="60">
        <f t="shared" si="22"/>
        <v>0</v>
      </c>
      <c r="E38" s="61">
        <f t="shared" si="22"/>
        <v>0</v>
      </c>
      <c r="F38" s="62">
        <f t="shared" si="22"/>
        <v>0</v>
      </c>
      <c r="G38" s="63">
        <f t="shared" si="22"/>
        <v>0</v>
      </c>
      <c r="H38" s="62">
        <f t="shared" si="22"/>
        <v>0</v>
      </c>
      <c r="I38" s="64">
        <f t="shared" si="22"/>
        <v>0</v>
      </c>
      <c r="J38" s="64">
        <f t="shared" si="22"/>
        <v>0</v>
      </c>
      <c r="K38" s="64">
        <f t="shared" si="22"/>
        <v>0</v>
      </c>
      <c r="L38" s="64">
        <f t="shared" si="22"/>
        <v>0</v>
      </c>
      <c r="M38" s="64">
        <f t="shared" si="22"/>
        <v>0</v>
      </c>
      <c r="N38" s="83"/>
      <c r="O38" s="5"/>
    </row>
    <row r="39" spans="1:15" s="4" customFormat="1" ht="16.5" thickBot="1" x14ac:dyDescent="0.25">
      <c r="A39" s="17">
        <v>32</v>
      </c>
      <c r="B39" s="100" t="s">
        <v>7</v>
      </c>
      <c r="C39" s="40">
        <f>SUM(D39:J39)</f>
        <v>0</v>
      </c>
      <c r="D39" s="85">
        <f>D45+D51</f>
        <v>0</v>
      </c>
      <c r="E39" s="87">
        <f>E45+E51</f>
        <v>0</v>
      </c>
      <c r="F39" s="86">
        <f t="shared" ref="E39:M42" si="23">F45+F51</f>
        <v>0</v>
      </c>
      <c r="G39" s="85">
        <f t="shared" si="23"/>
        <v>0</v>
      </c>
      <c r="H39" s="86">
        <f t="shared" si="23"/>
        <v>0</v>
      </c>
      <c r="I39" s="88">
        <f t="shared" si="23"/>
        <v>0</v>
      </c>
      <c r="J39" s="88">
        <f t="shared" si="23"/>
        <v>0</v>
      </c>
      <c r="K39" s="88">
        <f t="shared" si="23"/>
        <v>0</v>
      </c>
      <c r="L39" s="88">
        <f t="shared" si="23"/>
        <v>0</v>
      </c>
      <c r="M39" s="88">
        <f t="shared" si="23"/>
        <v>0</v>
      </c>
      <c r="N39" s="89"/>
      <c r="O39" s="5"/>
    </row>
    <row r="40" spans="1:15" s="4" customFormat="1" ht="16.5" thickBot="1" x14ac:dyDescent="0.25">
      <c r="A40" s="17">
        <v>33</v>
      </c>
      <c r="B40" s="84" t="s">
        <v>6</v>
      </c>
      <c r="C40" s="40">
        <f>SUM(D40:J40)</f>
        <v>0</v>
      </c>
      <c r="D40" s="85">
        <f>D46+D52</f>
        <v>0</v>
      </c>
      <c r="E40" s="87">
        <f>E46+E52</f>
        <v>0</v>
      </c>
      <c r="F40" s="86">
        <f t="shared" si="23"/>
        <v>0</v>
      </c>
      <c r="G40" s="85">
        <f t="shared" si="23"/>
        <v>0</v>
      </c>
      <c r="H40" s="86">
        <f t="shared" si="23"/>
        <v>0</v>
      </c>
      <c r="I40" s="88">
        <f t="shared" si="23"/>
        <v>0</v>
      </c>
      <c r="J40" s="88">
        <f t="shared" si="23"/>
        <v>0</v>
      </c>
      <c r="K40" s="88">
        <f t="shared" si="23"/>
        <v>0</v>
      </c>
      <c r="L40" s="88">
        <f t="shared" si="23"/>
        <v>0</v>
      </c>
      <c r="M40" s="88">
        <f t="shared" si="23"/>
        <v>0</v>
      </c>
      <c r="N40" s="89"/>
      <c r="O40" s="5"/>
    </row>
    <row r="41" spans="1:15" s="4" customFormat="1" ht="16.5" thickBot="1" x14ac:dyDescent="0.25">
      <c r="A41" s="17">
        <v>34</v>
      </c>
      <c r="B41" s="90" t="s">
        <v>8</v>
      </c>
      <c r="C41" s="40">
        <f>SUM(D41:J41)</f>
        <v>0</v>
      </c>
      <c r="D41" s="85">
        <f>D47+D53</f>
        <v>0</v>
      </c>
      <c r="E41" s="87">
        <f t="shared" si="23"/>
        <v>0</v>
      </c>
      <c r="F41" s="86">
        <f t="shared" si="23"/>
        <v>0</v>
      </c>
      <c r="G41" s="85">
        <f t="shared" si="23"/>
        <v>0</v>
      </c>
      <c r="H41" s="86">
        <f t="shared" si="23"/>
        <v>0</v>
      </c>
      <c r="I41" s="88">
        <f t="shared" si="23"/>
        <v>0</v>
      </c>
      <c r="J41" s="88">
        <f t="shared" si="23"/>
        <v>0</v>
      </c>
      <c r="K41" s="88">
        <f t="shared" si="23"/>
        <v>0</v>
      </c>
      <c r="L41" s="88">
        <f t="shared" si="23"/>
        <v>0</v>
      </c>
      <c r="M41" s="88">
        <f t="shared" si="23"/>
        <v>0</v>
      </c>
      <c r="N41" s="89"/>
      <c r="O41" s="5"/>
    </row>
    <row r="42" spans="1:15" s="4" customFormat="1" ht="16.5" thickBot="1" x14ac:dyDescent="0.25">
      <c r="A42" s="17">
        <v>35</v>
      </c>
      <c r="B42" s="90" t="s">
        <v>45</v>
      </c>
      <c r="C42" s="73">
        <f>SUM(D42:J42)</f>
        <v>0</v>
      </c>
      <c r="D42" s="91">
        <f>D48+D54</f>
        <v>0</v>
      </c>
      <c r="E42" s="98">
        <f t="shared" si="23"/>
        <v>0</v>
      </c>
      <c r="F42" s="97">
        <f t="shared" si="23"/>
        <v>0</v>
      </c>
      <c r="G42" s="101">
        <f t="shared" si="23"/>
        <v>0</v>
      </c>
      <c r="H42" s="97">
        <f t="shared" si="23"/>
        <v>0</v>
      </c>
      <c r="I42" s="99">
        <f t="shared" si="23"/>
        <v>0</v>
      </c>
      <c r="J42" s="99">
        <f t="shared" si="23"/>
        <v>0</v>
      </c>
      <c r="K42" s="99">
        <f t="shared" si="23"/>
        <v>0</v>
      </c>
      <c r="L42" s="99">
        <f t="shared" si="23"/>
        <v>0</v>
      </c>
      <c r="M42" s="99">
        <f t="shared" si="23"/>
        <v>0</v>
      </c>
      <c r="N42" s="96"/>
      <c r="O42" s="5"/>
    </row>
    <row r="43" spans="1:15" s="4" customFormat="1" ht="16.5" thickBot="1" x14ac:dyDescent="0.25">
      <c r="A43" s="17">
        <v>36</v>
      </c>
      <c r="B43" s="554" t="s">
        <v>52</v>
      </c>
      <c r="C43" s="555"/>
      <c r="D43" s="555"/>
      <c r="E43" s="555"/>
      <c r="F43" s="555"/>
      <c r="G43" s="555"/>
      <c r="H43" s="555"/>
      <c r="I43" s="555"/>
      <c r="J43" s="555"/>
      <c r="K43" s="555"/>
      <c r="L43" s="555"/>
      <c r="M43" s="555"/>
      <c r="N43" s="556"/>
      <c r="O43" s="5"/>
    </row>
    <row r="44" spans="1:15" s="4" customFormat="1" ht="32.25" thickBot="1" x14ac:dyDescent="0.25">
      <c r="A44" s="17">
        <v>37</v>
      </c>
      <c r="B44" s="79" t="s">
        <v>53</v>
      </c>
      <c r="C44" s="59">
        <f t="shared" ref="C44:M44" si="24">C45+C46+C47+C48</f>
        <v>0</v>
      </c>
      <c r="D44" s="102">
        <f t="shared" si="24"/>
        <v>0</v>
      </c>
      <c r="E44" s="103">
        <f t="shared" si="24"/>
        <v>0</v>
      </c>
      <c r="F44" s="104">
        <f t="shared" si="24"/>
        <v>0</v>
      </c>
      <c r="G44" s="105">
        <f t="shared" si="24"/>
        <v>0</v>
      </c>
      <c r="H44" s="104">
        <f t="shared" si="24"/>
        <v>0</v>
      </c>
      <c r="I44" s="106">
        <f t="shared" si="24"/>
        <v>0</v>
      </c>
      <c r="J44" s="106">
        <f t="shared" si="24"/>
        <v>0</v>
      </c>
      <c r="K44" s="106">
        <f t="shared" si="24"/>
        <v>0</v>
      </c>
      <c r="L44" s="106">
        <f t="shared" si="24"/>
        <v>0</v>
      </c>
      <c r="M44" s="106">
        <f t="shared" si="24"/>
        <v>0</v>
      </c>
      <c r="N44" s="83"/>
      <c r="O44" s="5"/>
    </row>
    <row r="45" spans="1:15" s="4" customFormat="1" ht="16.5" thickBot="1" x14ac:dyDescent="0.25">
      <c r="A45" s="17">
        <v>38</v>
      </c>
      <c r="B45" s="100" t="s">
        <v>7</v>
      </c>
      <c r="C45" s="40">
        <f>SUM(D45:J45)</f>
        <v>0</v>
      </c>
      <c r="D45" s="107">
        <v>0</v>
      </c>
      <c r="E45" s="108">
        <v>0</v>
      </c>
      <c r="F45" s="109">
        <v>0</v>
      </c>
      <c r="G45" s="107">
        <v>0</v>
      </c>
      <c r="H45" s="109">
        <v>0</v>
      </c>
      <c r="I45" s="110">
        <v>0</v>
      </c>
      <c r="J45" s="110">
        <v>0</v>
      </c>
      <c r="K45" s="110">
        <v>0</v>
      </c>
      <c r="L45" s="110">
        <v>0</v>
      </c>
      <c r="M45" s="110">
        <v>0</v>
      </c>
      <c r="N45" s="89"/>
      <c r="O45" s="5"/>
    </row>
    <row r="46" spans="1:15" s="4" customFormat="1" ht="16.5" thickBot="1" x14ac:dyDescent="0.25">
      <c r="A46" s="17">
        <v>39</v>
      </c>
      <c r="B46" s="84" t="s">
        <v>6</v>
      </c>
      <c r="C46" s="40">
        <f>SUM(D46:J46)</f>
        <v>0</v>
      </c>
      <c r="D46" s="107">
        <v>0</v>
      </c>
      <c r="E46" s="108">
        <v>0</v>
      </c>
      <c r="F46" s="109">
        <v>0</v>
      </c>
      <c r="G46" s="107">
        <v>0</v>
      </c>
      <c r="H46" s="109">
        <v>0</v>
      </c>
      <c r="I46" s="110">
        <v>0</v>
      </c>
      <c r="J46" s="110">
        <v>0</v>
      </c>
      <c r="K46" s="110">
        <v>0</v>
      </c>
      <c r="L46" s="110">
        <v>0</v>
      </c>
      <c r="M46" s="110">
        <v>0</v>
      </c>
      <c r="N46" s="89"/>
      <c r="O46" s="5"/>
    </row>
    <row r="47" spans="1:15" s="4" customFormat="1" ht="16.5" thickBot="1" x14ac:dyDescent="0.25">
      <c r="A47" s="17">
        <v>40</v>
      </c>
      <c r="B47" s="90" t="s">
        <v>8</v>
      </c>
      <c r="C47" s="40">
        <f>SUM(D47:J47)</f>
        <v>0</v>
      </c>
      <c r="D47" s="107">
        <v>0</v>
      </c>
      <c r="E47" s="108">
        <v>0</v>
      </c>
      <c r="F47" s="109">
        <v>0</v>
      </c>
      <c r="G47" s="107">
        <v>0</v>
      </c>
      <c r="H47" s="109">
        <v>0</v>
      </c>
      <c r="I47" s="110">
        <v>0</v>
      </c>
      <c r="J47" s="110">
        <v>0</v>
      </c>
      <c r="K47" s="110">
        <v>0</v>
      </c>
      <c r="L47" s="110">
        <v>0</v>
      </c>
      <c r="M47" s="110">
        <v>0</v>
      </c>
      <c r="N47" s="89"/>
      <c r="O47" s="5"/>
    </row>
    <row r="48" spans="1:15" s="4" customFormat="1" ht="16.5" thickBot="1" x14ac:dyDescent="0.25">
      <c r="A48" s="17">
        <v>41</v>
      </c>
      <c r="B48" s="90" t="s">
        <v>45</v>
      </c>
      <c r="C48" s="73">
        <f>SUM(D48:J48)</f>
        <v>0</v>
      </c>
      <c r="D48" s="111">
        <v>0</v>
      </c>
      <c r="E48" s="112">
        <v>0</v>
      </c>
      <c r="F48" s="113">
        <v>0</v>
      </c>
      <c r="G48" s="114">
        <v>0</v>
      </c>
      <c r="H48" s="113">
        <v>0</v>
      </c>
      <c r="I48" s="116">
        <v>0</v>
      </c>
      <c r="J48" s="116">
        <v>0</v>
      </c>
      <c r="K48" s="116">
        <v>0</v>
      </c>
      <c r="L48" s="116">
        <v>0</v>
      </c>
      <c r="M48" s="116">
        <v>0</v>
      </c>
      <c r="N48" s="96"/>
      <c r="O48" s="5"/>
    </row>
    <row r="49" spans="1:15" s="4" customFormat="1" ht="16.5" thickBot="1" x14ac:dyDescent="0.25">
      <c r="A49" s="17">
        <v>42</v>
      </c>
      <c r="B49" s="554" t="s">
        <v>54</v>
      </c>
      <c r="C49" s="555"/>
      <c r="D49" s="555"/>
      <c r="E49" s="555"/>
      <c r="F49" s="555"/>
      <c r="G49" s="555"/>
      <c r="H49" s="555"/>
      <c r="I49" s="555"/>
      <c r="J49" s="555"/>
      <c r="K49" s="555"/>
      <c r="L49" s="555"/>
      <c r="M49" s="555"/>
      <c r="N49" s="556"/>
      <c r="O49" s="5"/>
    </row>
    <row r="50" spans="1:15" s="4" customFormat="1" ht="24" customHeight="1" thickBot="1" x14ac:dyDescent="0.25">
      <c r="A50" s="17">
        <v>43</v>
      </c>
      <c r="B50" s="79" t="s">
        <v>67</v>
      </c>
      <c r="C50" s="59">
        <f>C51+C52+C53+C54</f>
        <v>0</v>
      </c>
      <c r="D50" s="102">
        <f t="shared" ref="D50:M50" si="25">D51+D52+D53+D54</f>
        <v>0</v>
      </c>
      <c r="E50" s="103">
        <f t="shared" si="25"/>
        <v>0</v>
      </c>
      <c r="F50" s="103">
        <f t="shared" si="25"/>
        <v>0</v>
      </c>
      <c r="G50" s="104">
        <f t="shared" si="25"/>
        <v>0</v>
      </c>
      <c r="H50" s="104">
        <f t="shared" si="25"/>
        <v>0</v>
      </c>
      <c r="I50" s="106">
        <f t="shared" si="25"/>
        <v>0</v>
      </c>
      <c r="J50" s="106">
        <f t="shared" si="25"/>
        <v>0</v>
      </c>
      <c r="K50" s="106">
        <f t="shared" si="25"/>
        <v>0</v>
      </c>
      <c r="L50" s="106">
        <f t="shared" si="25"/>
        <v>0</v>
      </c>
      <c r="M50" s="106">
        <f t="shared" si="25"/>
        <v>0</v>
      </c>
      <c r="N50" s="117"/>
      <c r="O50" s="5"/>
    </row>
    <row r="51" spans="1:15" s="4" customFormat="1" ht="16.5" thickBot="1" x14ac:dyDescent="0.3">
      <c r="A51" s="17">
        <v>44</v>
      </c>
      <c r="B51" s="66" t="s">
        <v>7</v>
      </c>
      <c r="C51" s="40">
        <f>SUM(D51:J51)</f>
        <v>0</v>
      </c>
      <c r="D51" s="107">
        <v>0</v>
      </c>
      <c r="E51" s="108">
        <v>0</v>
      </c>
      <c r="F51" s="108">
        <v>0</v>
      </c>
      <c r="G51" s="109">
        <v>0</v>
      </c>
      <c r="H51" s="109">
        <v>0</v>
      </c>
      <c r="I51" s="110">
        <v>0</v>
      </c>
      <c r="J51" s="110">
        <v>0</v>
      </c>
      <c r="K51" s="110">
        <v>0</v>
      </c>
      <c r="L51" s="110">
        <v>0</v>
      </c>
      <c r="M51" s="110">
        <v>0</v>
      </c>
      <c r="N51" s="89"/>
      <c r="O51" s="5"/>
    </row>
    <row r="52" spans="1:15" s="4" customFormat="1" ht="16.5" thickBot="1" x14ac:dyDescent="0.3">
      <c r="A52" s="17">
        <v>45</v>
      </c>
      <c r="B52" s="68" t="s">
        <v>6</v>
      </c>
      <c r="C52" s="40">
        <f>SUM(D52:J52)</f>
        <v>0</v>
      </c>
      <c r="D52" s="107">
        <v>0</v>
      </c>
      <c r="E52" s="108">
        <v>0</v>
      </c>
      <c r="F52" s="108">
        <v>0</v>
      </c>
      <c r="G52" s="109">
        <v>0</v>
      </c>
      <c r="H52" s="109">
        <v>0</v>
      </c>
      <c r="I52" s="110">
        <v>0</v>
      </c>
      <c r="J52" s="110">
        <v>0</v>
      </c>
      <c r="K52" s="110">
        <v>0</v>
      </c>
      <c r="L52" s="110">
        <v>0</v>
      </c>
      <c r="M52" s="110">
        <v>0</v>
      </c>
      <c r="N52" s="89"/>
      <c r="O52" s="5"/>
    </row>
    <row r="53" spans="1:15" s="4" customFormat="1" ht="16.5" thickBot="1" x14ac:dyDescent="0.3">
      <c r="A53" s="17">
        <v>46</v>
      </c>
      <c r="B53" s="66" t="s">
        <v>8</v>
      </c>
      <c r="C53" s="40">
        <f>SUM(D53:J53)</f>
        <v>0</v>
      </c>
      <c r="D53" s="107">
        <v>0</v>
      </c>
      <c r="E53" s="108">
        <v>0</v>
      </c>
      <c r="F53" s="108">
        <v>0</v>
      </c>
      <c r="G53" s="109">
        <v>0</v>
      </c>
      <c r="H53" s="109">
        <v>0</v>
      </c>
      <c r="I53" s="110">
        <v>0</v>
      </c>
      <c r="J53" s="110">
        <v>0</v>
      </c>
      <c r="K53" s="110">
        <v>0</v>
      </c>
      <c r="L53" s="110">
        <v>0</v>
      </c>
      <c r="M53" s="110">
        <v>0</v>
      </c>
      <c r="N53" s="89"/>
      <c r="O53" s="5"/>
    </row>
    <row r="54" spans="1:15" s="4" customFormat="1" ht="16.5" thickBot="1" x14ac:dyDescent="0.3">
      <c r="A54" s="17">
        <v>47</v>
      </c>
      <c r="B54" s="69" t="s">
        <v>45</v>
      </c>
      <c r="C54" s="73">
        <f>SUM(D54:J54)</f>
        <v>0</v>
      </c>
      <c r="D54" s="111">
        <v>0</v>
      </c>
      <c r="E54" s="112">
        <v>0</v>
      </c>
      <c r="F54" s="112">
        <v>0</v>
      </c>
      <c r="G54" s="113">
        <v>0</v>
      </c>
      <c r="H54" s="113">
        <v>0</v>
      </c>
      <c r="I54" s="116">
        <v>0</v>
      </c>
      <c r="J54" s="116">
        <v>0</v>
      </c>
      <c r="K54" s="116">
        <v>0</v>
      </c>
      <c r="L54" s="116">
        <v>0</v>
      </c>
      <c r="M54" s="116">
        <v>0</v>
      </c>
      <c r="N54" s="96"/>
      <c r="O54" s="5"/>
    </row>
    <row r="55" spans="1:15" s="4" customFormat="1" ht="16.5" thickBot="1" x14ac:dyDescent="0.25">
      <c r="A55" s="17">
        <v>48</v>
      </c>
      <c r="B55" s="554" t="s">
        <v>55</v>
      </c>
      <c r="C55" s="555"/>
      <c r="D55" s="555"/>
      <c r="E55" s="555"/>
      <c r="F55" s="555"/>
      <c r="G55" s="555"/>
      <c r="H55" s="555"/>
      <c r="I55" s="555"/>
      <c r="J55" s="555"/>
      <c r="K55" s="555"/>
      <c r="L55" s="555"/>
      <c r="M55" s="555"/>
      <c r="N55" s="556"/>
      <c r="O55" s="5"/>
    </row>
    <row r="56" spans="1:15" s="4" customFormat="1" ht="32.25" thickBot="1" x14ac:dyDescent="0.25">
      <c r="A56" s="17">
        <v>49</v>
      </c>
      <c r="B56" s="79" t="s">
        <v>56</v>
      </c>
      <c r="C56" s="59">
        <f t="shared" ref="C56:M56" si="26">C57+C58+C59+C60</f>
        <v>0</v>
      </c>
      <c r="D56" s="102">
        <f t="shared" si="26"/>
        <v>0</v>
      </c>
      <c r="E56" s="104">
        <f t="shared" si="26"/>
        <v>0</v>
      </c>
      <c r="F56" s="102">
        <f t="shared" si="26"/>
        <v>0</v>
      </c>
      <c r="G56" s="103">
        <f t="shared" si="26"/>
        <v>0</v>
      </c>
      <c r="H56" s="104">
        <f t="shared" si="26"/>
        <v>0</v>
      </c>
      <c r="I56" s="106">
        <f t="shared" si="26"/>
        <v>0</v>
      </c>
      <c r="J56" s="106">
        <f t="shared" si="26"/>
        <v>0</v>
      </c>
      <c r="K56" s="106">
        <f t="shared" si="26"/>
        <v>0</v>
      </c>
      <c r="L56" s="106">
        <f t="shared" si="26"/>
        <v>0</v>
      </c>
      <c r="M56" s="106">
        <f t="shared" si="26"/>
        <v>0</v>
      </c>
      <c r="N56" s="83"/>
      <c r="O56" s="5"/>
    </row>
    <row r="57" spans="1:15" s="4" customFormat="1" ht="16.5" thickBot="1" x14ac:dyDescent="0.25">
      <c r="A57" s="17">
        <v>50</v>
      </c>
      <c r="B57" s="100" t="s">
        <v>7</v>
      </c>
      <c r="C57" s="40">
        <f>SUM(D57:J57)</f>
        <v>0</v>
      </c>
      <c r="D57" s="107">
        <v>0</v>
      </c>
      <c r="E57" s="109">
        <v>0</v>
      </c>
      <c r="F57" s="107">
        <v>0</v>
      </c>
      <c r="G57" s="108">
        <v>0</v>
      </c>
      <c r="H57" s="109">
        <v>0</v>
      </c>
      <c r="I57" s="110">
        <v>0</v>
      </c>
      <c r="J57" s="110">
        <v>0</v>
      </c>
      <c r="K57" s="110">
        <v>0</v>
      </c>
      <c r="L57" s="110">
        <v>0</v>
      </c>
      <c r="M57" s="110">
        <v>0</v>
      </c>
      <c r="N57" s="89"/>
      <c r="O57" s="5"/>
    </row>
    <row r="58" spans="1:15" s="4" customFormat="1" ht="16.5" thickBot="1" x14ac:dyDescent="0.25">
      <c r="A58" s="17">
        <v>51</v>
      </c>
      <c r="B58" s="84" t="s">
        <v>6</v>
      </c>
      <c r="C58" s="40">
        <f>SUM(D58:J58)</f>
        <v>0</v>
      </c>
      <c r="D58" s="107">
        <v>0</v>
      </c>
      <c r="E58" s="109">
        <v>0</v>
      </c>
      <c r="F58" s="107">
        <v>0</v>
      </c>
      <c r="G58" s="108">
        <v>0</v>
      </c>
      <c r="H58" s="109">
        <v>0</v>
      </c>
      <c r="I58" s="110">
        <v>0</v>
      </c>
      <c r="J58" s="110">
        <v>0</v>
      </c>
      <c r="K58" s="110">
        <v>0</v>
      </c>
      <c r="L58" s="110">
        <v>0</v>
      </c>
      <c r="M58" s="110">
        <v>0</v>
      </c>
      <c r="N58" s="89"/>
      <c r="O58" s="5"/>
    </row>
    <row r="59" spans="1:15" s="4" customFormat="1" ht="16.5" thickBot="1" x14ac:dyDescent="0.25">
      <c r="A59" s="17">
        <v>52</v>
      </c>
      <c r="B59" s="90" t="s">
        <v>8</v>
      </c>
      <c r="C59" s="40">
        <f>SUM(D59:J59)</f>
        <v>0</v>
      </c>
      <c r="D59" s="107">
        <v>0</v>
      </c>
      <c r="E59" s="109">
        <v>0</v>
      </c>
      <c r="F59" s="107">
        <v>0</v>
      </c>
      <c r="G59" s="108">
        <v>0</v>
      </c>
      <c r="H59" s="109">
        <v>0</v>
      </c>
      <c r="I59" s="110">
        <v>0</v>
      </c>
      <c r="J59" s="110">
        <v>0</v>
      </c>
      <c r="K59" s="110">
        <v>0</v>
      </c>
      <c r="L59" s="110">
        <v>0</v>
      </c>
      <c r="M59" s="110">
        <v>0</v>
      </c>
      <c r="N59" s="89"/>
      <c r="O59" s="5"/>
    </row>
    <row r="60" spans="1:15" s="4" customFormat="1" ht="16.5" thickBot="1" x14ac:dyDescent="0.25">
      <c r="A60" s="17">
        <v>53</v>
      </c>
      <c r="B60" s="90" t="s">
        <v>45</v>
      </c>
      <c r="C60" s="73">
        <f>SUM(D60:J60)</f>
        <v>0</v>
      </c>
      <c r="D60" s="111">
        <v>0</v>
      </c>
      <c r="E60" s="113">
        <v>0</v>
      </c>
      <c r="F60" s="111">
        <v>0</v>
      </c>
      <c r="G60" s="112">
        <v>0</v>
      </c>
      <c r="H60" s="113">
        <v>0</v>
      </c>
      <c r="I60" s="116">
        <v>0</v>
      </c>
      <c r="J60" s="116">
        <v>0</v>
      </c>
      <c r="K60" s="116">
        <v>0</v>
      </c>
      <c r="L60" s="116">
        <v>0</v>
      </c>
      <c r="M60" s="116">
        <v>0</v>
      </c>
      <c r="N60" s="96"/>
      <c r="O60" s="5"/>
    </row>
    <row r="61" spans="1:15" ht="16.5" thickBot="1" x14ac:dyDescent="0.25">
      <c r="A61" s="17">
        <v>54</v>
      </c>
      <c r="B61" s="554" t="s">
        <v>57</v>
      </c>
      <c r="C61" s="554"/>
      <c r="D61" s="554"/>
      <c r="E61" s="554"/>
      <c r="F61" s="554"/>
      <c r="G61" s="554"/>
      <c r="H61" s="554"/>
      <c r="I61" s="554"/>
      <c r="J61" s="554"/>
      <c r="K61" s="554"/>
      <c r="L61" s="554"/>
      <c r="M61" s="554"/>
      <c r="N61" s="565"/>
    </row>
    <row r="62" spans="1:15" ht="16.5" thickBot="1" x14ac:dyDescent="0.3">
      <c r="A62" s="403">
        <v>55</v>
      </c>
      <c r="B62" s="490" t="s">
        <v>41</v>
      </c>
      <c r="C62" s="478">
        <f>D62+E62+F62+G62+H62+I62+J62+K62+L62+M62</f>
        <v>2724199.5049699997</v>
      </c>
      <c r="D62" s="491">
        <f>D63+D64</f>
        <v>199697.76360999999</v>
      </c>
      <c r="E62" s="479">
        <f t="shared" ref="E62:M62" si="27">E63+E64</f>
        <v>211016.08199999999</v>
      </c>
      <c r="F62" s="491">
        <f t="shared" si="27"/>
        <v>223066.70600000001</v>
      </c>
      <c r="G62" s="473">
        <f t="shared" si="27"/>
        <v>222998.41999999998</v>
      </c>
      <c r="H62" s="473">
        <f t="shared" si="27"/>
        <v>240702.32500000001</v>
      </c>
      <c r="I62" s="428">
        <f t="shared" si="27"/>
        <v>260672.05</v>
      </c>
      <c r="J62" s="473">
        <f t="shared" si="27"/>
        <v>306066.43651000003</v>
      </c>
      <c r="K62" s="473">
        <f t="shared" si="27"/>
        <v>342063.71685000003</v>
      </c>
      <c r="L62" s="473">
        <f t="shared" si="27"/>
        <v>351607.3</v>
      </c>
      <c r="M62" s="473">
        <f t="shared" si="27"/>
        <v>366308.70499999996</v>
      </c>
      <c r="N62" s="83"/>
    </row>
    <row r="63" spans="1:15" ht="16.5" thickBot="1" x14ac:dyDescent="0.3">
      <c r="A63" s="17">
        <v>56</v>
      </c>
      <c r="B63" s="68" t="s">
        <v>6</v>
      </c>
      <c r="C63" s="32">
        <f>D63+E63+F63+G63+H63+I63+J63+K63+L63+M63</f>
        <v>1597412.34767</v>
      </c>
      <c r="D63" s="86">
        <f t="shared" ref="D63:I63" si="28">D70+D72+D74+D76+D78+D80+D82+D86</f>
        <v>118709.63499999999</v>
      </c>
      <c r="E63" s="86">
        <f t="shared" si="28"/>
        <v>119972</v>
      </c>
      <c r="F63" s="86">
        <f t="shared" si="28"/>
        <v>125011.40000000001</v>
      </c>
      <c r="G63" s="86">
        <f t="shared" si="28"/>
        <v>129391.99999999999</v>
      </c>
      <c r="H63" s="86">
        <f t="shared" si="28"/>
        <v>138583.11500000002</v>
      </c>
      <c r="I63" s="88">
        <f t="shared" si="28"/>
        <v>150611.66</v>
      </c>
      <c r="J63" s="86">
        <f>J70+J72+J74+J76+J78+J80+J82+J86</f>
        <v>179993.66400000002</v>
      </c>
      <c r="K63" s="86">
        <f>K70+K72+K74+K76+K78+K80+K82</f>
        <v>204227.57367000001</v>
      </c>
      <c r="L63" s="86">
        <f>L70+L72+L74+L76+L78+L80+L82</f>
        <v>208104.8</v>
      </c>
      <c r="M63" s="86">
        <f>M70+M72+M74+M76+M78+M80+M82</f>
        <v>222806.5</v>
      </c>
      <c r="N63" s="89"/>
    </row>
    <row r="64" spans="1:15" ht="16.5" thickBot="1" x14ac:dyDescent="0.3">
      <c r="A64" s="17">
        <v>57</v>
      </c>
      <c r="B64" s="69" t="s">
        <v>8</v>
      </c>
      <c r="C64" s="32">
        <f>D64+E64+F64+G64+H64+I64+J64+K64+L64+M64</f>
        <v>1126787.1573000001</v>
      </c>
      <c r="D64" s="91">
        <f>D66+D68</f>
        <v>80988.12861</v>
      </c>
      <c r="E64" s="92">
        <f t="shared" ref="E64:M64" si="29">E66+E68</f>
        <v>91044.081999999995</v>
      </c>
      <c r="F64" s="91">
        <f t="shared" si="29"/>
        <v>98055.305999999997</v>
      </c>
      <c r="G64" s="92">
        <f t="shared" si="29"/>
        <v>93606.42</v>
      </c>
      <c r="H64" s="92">
        <f>H66+H68+H83</f>
        <v>102119.20999999999</v>
      </c>
      <c r="I64" s="95">
        <f t="shared" si="29"/>
        <v>110060.39</v>
      </c>
      <c r="J64" s="95">
        <f t="shared" si="29"/>
        <v>126072.77251</v>
      </c>
      <c r="K64" s="92">
        <f>K66+K68+K88</f>
        <v>137836.14318000001</v>
      </c>
      <c r="L64" s="92">
        <f t="shared" si="29"/>
        <v>143502.5</v>
      </c>
      <c r="M64" s="92">
        <f t="shared" si="29"/>
        <v>143502.20499999999</v>
      </c>
      <c r="N64" s="96"/>
    </row>
    <row r="65" spans="1:14" s="15" customFormat="1" ht="102.75" customHeight="1" thickBot="1" x14ac:dyDescent="0.25">
      <c r="A65" s="17">
        <v>58</v>
      </c>
      <c r="B65" s="119" t="s">
        <v>9</v>
      </c>
      <c r="C65" s="75">
        <f t="shared" ref="C65:C73" si="30">SUM(D65:M65)</f>
        <v>1125798.6085999999</v>
      </c>
      <c r="D65" s="76">
        <f t="shared" ref="D65:M65" si="31">D66</f>
        <v>80763.609909999999</v>
      </c>
      <c r="E65" s="75">
        <f t="shared" si="31"/>
        <v>91044.081999999995</v>
      </c>
      <c r="F65" s="76">
        <f t="shared" si="31"/>
        <v>98055.305999999997</v>
      </c>
      <c r="G65" s="75">
        <f t="shared" si="31"/>
        <v>93606.42</v>
      </c>
      <c r="H65" s="75">
        <f t="shared" si="31"/>
        <v>102016.18</v>
      </c>
      <c r="I65" s="426">
        <f t="shared" si="31"/>
        <v>110060.39</v>
      </c>
      <c r="J65" s="75">
        <f t="shared" si="31"/>
        <v>126072.77251</v>
      </c>
      <c r="K65" s="75">
        <f t="shared" si="31"/>
        <v>137175.14318000001</v>
      </c>
      <c r="L65" s="75">
        <f t="shared" si="31"/>
        <v>143502.5</v>
      </c>
      <c r="M65" s="75">
        <f t="shared" si="31"/>
        <v>143502.20499999999</v>
      </c>
      <c r="N65" s="120" t="s">
        <v>88</v>
      </c>
    </row>
    <row r="66" spans="1:14" s="3" customFormat="1" ht="17.25" customHeight="1" thickBot="1" x14ac:dyDescent="0.25">
      <c r="A66" s="17">
        <v>59</v>
      </c>
      <c r="B66" s="121" t="s">
        <v>8</v>
      </c>
      <c r="C66" s="75">
        <f t="shared" si="30"/>
        <v>1125798.6085999999</v>
      </c>
      <c r="D66" s="347">
        <v>80763.609909999999</v>
      </c>
      <c r="E66" s="348">
        <v>91044.081999999995</v>
      </c>
      <c r="F66" s="347">
        <v>98055.305999999997</v>
      </c>
      <c r="G66" s="348">
        <v>93606.42</v>
      </c>
      <c r="H66" s="348">
        <v>102016.18</v>
      </c>
      <c r="I66" s="429">
        <v>110060.39</v>
      </c>
      <c r="J66" s="360">
        <v>126072.77251</v>
      </c>
      <c r="K66" s="360">
        <f>138159.839-1242.417+106.31472+134.39046+17.016</f>
        <v>137175.14318000001</v>
      </c>
      <c r="L66" s="360">
        <v>143502.5</v>
      </c>
      <c r="M66" s="360">
        <v>143502.20499999999</v>
      </c>
      <c r="N66" s="123"/>
    </row>
    <row r="67" spans="1:14" s="15" customFormat="1" ht="54.75" customHeight="1" thickBot="1" x14ac:dyDescent="0.25">
      <c r="A67" s="17">
        <v>60</v>
      </c>
      <c r="B67" s="124" t="s">
        <v>10</v>
      </c>
      <c r="C67" s="75">
        <f t="shared" si="30"/>
        <v>224.5187</v>
      </c>
      <c r="D67" s="76">
        <f t="shared" ref="D67:M67" si="32">D68</f>
        <v>224.5187</v>
      </c>
      <c r="E67" s="75">
        <f>E68</f>
        <v>0</v>
      </c>
      <c r="F67" s="76">
        <f t="shared" si="32"/>
        <v>0</v>
      </c>
      <c r="G67" s="75">
        <f t="shared" si="32"/>
        <v>0</v>
      </c>
      <c r="H67" s="75">
        <f t="shared" si="32"/>
        <v>0</v>
      </c>
      <c r="I67" s="426">
        <f t="shared" si="32"/>
        <v>0</v>
      </c>
      <c r="J67" s="75">
        <f t="shared" si="32"/>
        <v>0</v>
      </c>
      <c r="K67" s="75">
        <f t="shared" si="32"/>
        <v>0</v>
      </c>
      <c r="L67" s="75">
        <f t="shared" si="32"/>
        <v>0</v>
      </c>
      <c r="M67" s="75">
        <f t="shared" si="32"/>
        <v>0</v>
      </c>
      <c r="N67" s="120" t="s">
        <v>111</v>
      </c>
    </row>
    <row r="68" spans="1:14" s="3" customFormat="1" ht="15.75" customHeight="1" thickBot="1" x14ac:dyDescent="0.3">
      <c r="A68" s="17">
        <v>61</v>
      </c>
      <c r="B68" s="121" t="s">
        <v>8</v>
      </c>
      <c r="C68" s="125">
        <f t="shared" si="30"/>
        <v>224.5187</v>
      </c>
      <c r="D68" s="122">
        <v>224.5187</v>
      </c>
      <c r="E68" s="123">
        <v>0</v>
      </c>
      <c r="F68" s="122">
        <v>0</v>
      </c>
      <c r="G68" s="123">
        <f>F68*1.04</f>
        <v>0</v>
      </c>
      <c r="H68" s="123">
        <f>G68*1.04</f>
        <v>0</v>
      </c>
      <c r="I68" s="430">
        <f>H68*1.04</f>
        <v>0</v>
      </c>
      <c r="J68" s="123">
        <f>I68*1.04</f>
        <v>0</v>
      </c>
      <c r="K68" s="123">
        <v>0</v>
      </c>
      <c r="L68" s="123">
        <v>0</v>
      </c>
      <c r="M68" s="123">
        <v>0</v>
      </c>
      <c r="N68" s="126"/>
    </row>
    <row r="69" spans="1:14" s="15" customFormat="1" ht="139.5" customHeight="1" thickBot="1" x14ac:dyDescent="0.25">
      <c r="A69" s="17">
        <v>62</v>
      </c>
      <c r="B69" s="124" t="s">
        <v>16</v>
      </c>
      <c r="C69" s="75">
        <f t="shared" si="30"/>
        <v>681121.20000000007</v>
      </c>
      <c r="D69" s="76">
        <f t="shared" ref="D69:M69" si="33">D70</f>
        <v>45947.1</v>
      </c>
      <c r="E69" s="75">
        <f t="shared" si="33"/>
        <v>50782.5</v>
      </c>
      <c r="F69" s="76">
        <f t="shared" si="33"/>
        <v>52246.8</v>
      </c>
      <c r="G69" s="127">
        <f t="shared" si="33"/>
        <v>54095.7</v>
      </c>
      <c r="H69" s="127">
        <f t="shared" si="33"/>
        <v>58476.800000000003</v>
      </c>
      <c r="I69" s="426">
        <f t="shared" si="33"/>
        <v>64923.8</v>
      </c>
      <c r="J69" s="127">
        <f t="shared" si="33"/>
        <v>75356.600000000006</v>
      </c>
      <c r="K69" s="127">
        <f t="shared" si="33"/>
        <v>88365.9</v>
      </c>
      <c r="L69" s="127">
        <f t="shared" si="33"/>
        <v>91659</v>
      </c>
      <c r="M69" s="127">
        <f t="shared" si="33"/>
        <v>99267</v>
      </c>
      <c r="N69" s="120" t="s">
        <v>29</v>
      </c>
    </row>
    <row r="70" spans="1:14" s="3" customFormat="1" ht="16.5" customHeight="1" thickBot="1" x14ac:dyDescent="0.25">
      <c r="A70" s="17">
        <v>63</v>
      </c>
      <c r="B70" s="121" t="s">
        <v>6</v>
      </c>
      <c r="C70" s="125">
        <f t="shared" si="30"/>
        <v>681121.20000000007</v>
      </c>
      <c r="D70" s="347">
        <v>45947.1</v>
      </c>
      <c r="E70" s="348">
        <v>50782.5</v>
      </c>
      <c r="F70" s="347">
        <f>52896.8-650</f>
        <v>52246.8</v>
      </c>
      <c r="G70" s="349">
        <v>54095.7</v>
      </c>
      <c r="H70" s="349">
        <v>58476.800000000003</v>
      </c>
      <c r="I70" s="429">
        <v>64923.8</v>
      </c>
      <c r="J70" s="349">
        <v>75356.600000000006</v>
      </c>
      <c r="K70" s="416">
        <f>83175+5190.9</f>
        <v>88365.9</v>
      </c>
      <c r="L70" s="416">
        <v>91659</v>
      </c>
      <c r="M70" s="416">
        <v>99267</v>
      </c>
      <c r="N70" s="123"/>
    </row>
    <row r="71" spans="1:14" s="3" customFormat="1" ht="124.5" customHeight="1" thickBot="1" x14ac:dyDescent="0.25">
      <c r="A71" s="403">
        <v>64</v>
      </c>
      <c r="B71" s="124" t="s">
        <v>163</v>
      </c>
      <c r="C71" s="75">
        <f t="shared" si="30"/>
        <v>192836.2</v>
      </c>
      <c r="D71" s="76">
        <f t="shared" ref="D71:M71" si="34">D72</f>
        <v>12864.1</v>
      </c>
      <c r="E71" s="75">
        <f t="shared" si="34"/>
        <v>13843.3</v>
      </c>
      <c r="F71" s="76">
        <f t="shared" si="34"/>
        <v>14268.6</v>
      </c>
      <c r="G71" s="75">
        <f t="shared" si="34"/>
        <v>15606.4</v>
      </c>
      <c r="H71" s="75">
        <f t="shared" si="34"/>
        <v>17385.400000000001</v>
      </c>
      <c r="I71" s="426">
        <f t="shared" si="34"/>
        <v>18643.099999999999</v>
      </c>
      <c r="J71" s="75">
        <f t="shared" si="34"/>
        <v>21611.3</v>
      </c>
      <c r="K71" s="75">
        <f t="shared" si="34"/>
        <v>25205</v>
      </c>
      <c r="L71" s="75">
        <f t="shared" si="34"/>
        <v>26181</v>
      </c>
      <c r="M71" s="75">
        <f t="shared" si="34"/>
        <v>27228</v>
      </c>
      <c r="N71" s="120" t="s">
        <v>29</v>
      </c>
    </row>
    <row r="72" spans="1:14" s="3" customFormat="1" ht="19.5" thickBot="1" x14ac:dyDescent="0.25">
      <c r="A72" s="17">
        <v>65</v>
      </c>
      <c r="B72" s="121" t="s">
        <v>6</v>
      </c>
      <c r="C72" s="125">
        <f t="shared" si="30"/>
        <v>192836.2</v>
      </c>
      <c r="D72" s="347">
        <v>12864.1</v>
      </c>
      <c r="E72" s="348">
        <v>13843.3</v>
      </c>
      <c r="F72" s="347">
        <f>14392.2-123.6</f>
        <v>14268.6</v>
      </c>
      <c r="G72" s="348">
        <v>15606.4</v>
      </c>
      <c r="H72" s="348">
        <v>17385.400000000001</v>
      </c>
      <c r="I72" s="429">
        <v>18643.099999999999</v>
      </c>
      <c r="J72" s="348">
        <v>21611.3</v>
      </c>
      <c r="K72" s="360">
        <v>25205</v>
      </c>
      <c r="L72" s="360">
        <v>26181</v>
      </c>
      <c r="M72" s="360">
        <v>27228</v>
      </c>
      <c r="N72" s="123"/>
    </row>
    <row r="73" spans="1:14" s="15" customFormat="1" ht="120" customHeight="1" thickBot="1" x14ac:dyDescent="0.25">
      <c r="A73" s="17">
        <v>66</v>
      </c>
      <c r="B73" s="124" t="s">
        <v>17</v>
      </c>
      <c r="C73" s="75">
        <f t="shared" si="30"/>
        <v>12608</v>
      </c>
      <c r="D73" s="76">
        <f t="shared" ref="D73:M73" si="35">D74</f>
        <v>1057</v>
      </c>
      <c r="E73" s="75">
        <f t="shared" si="35"/>
        <v>1234</v>
      </c>
      <c r="F73" s="76">
        <f t="shared" si="35"/>
        <v>1125</v>
      </c>
      <c r="G73" s="75">
        <f t="shared" si="35"/>
        <v>1167</v>
      </c>
      <c r="H73" s="75">
        <f t="shared" si="35"/>
        <v>1173</v>
      </c>
      <c r="I73" s="426">
        <f t="shared" si="35"/>
        <v>1106</v>
      </c>
      <c r="J73" s="75">
        <f t="shared" si="35"/>
        <v>1211</v>
      </c>
      <c r="K73" s="75">
        <f t="shared" si="35"/>
        <v>1453</v>
      </c>
      <c r="L73" s="75">
        <f t="shared" si="35"/>
        <v>1511</v>
      </c>
      <c r="M73" s="75">
        <f t="shared" si="35"/>
        <v>1571</v>
      </c>
      <c r="N73" s="120" t="s">
        <v>29</v>
      </c>
    </row>
    <row r="74" spans="1:14" s="3" customFormat="1" ht="19.5" thickBot="1" x14ac:dyDescent="0.25">
      <c r="A74" s="17">
        <v>67</v>
      </c>
      <c r="B74" s="121" t="s">
        <v>6</v>
      </c>
      <c r="C74" s="125">
        <f t="shared" ref="C74:C82" si="36">SUM(D74:M74)</f>
        <v>12608</v>
      </c>
      <c r="D74" s="347">
        <v>1057</v>
      </c>
      <c r="E74" s="348">
        <v>1234</v>
      </c>
      <c r="F74" s="347">
        <v>1125</v>
      </c>
      <c r="G74" s="348">
        <v>1167</v>
      </c>
      <c r="H74" s="348">
        <v>1173</v>
      </c>
      <c r="I74" s="429">
        <v>1106</v>
      </c>
      <c r="J74" s="348">
        <v>1211</v>
      </c>
      <c r="K74" s="360">
        <v>1453</v>
      </c>
      <c r="L74" s="360">
        <v>1511</v>
      </c>
      <c r="M74" s="360">
        <v>1571</v>
      </c>
      <c r="N74" s="123"/>
    </row>
    <row r="75" spans="1:14" s="15" customFormat="1" ht="166.5" customHeight="1" thickBot="1" x14ac:dyDescent="0.25">
      <c r="A75" s="17">
        <v>68</v>
      </c>
      <c r="B75" s="128" t="s">
        <v>33</v>
      </c>
      <c r="C75" s="75">
        <f t="shared" si="36"/>
        <v>524504.71366999997</v>
      </c>
      <c r="D75" s="76">
        <f t="shared" ref="D75:M75" si="37">D76</f>
        <v>37789.9</v>
      </c>
      <c r="E75" s="75">
        <f t="shared" si="37"/>
        <v>40633.1</v>
      </c>
      <c r="F75" s="76">
        <f t="shared" si="37"/>
        <v>43239</v>
      </c>
      <c r="G75" s="75">
        <f t="shared" si="37"/>
        <v>44697</v>
      </c>
      <c r="H75" s="75">
        <f t="shared" si="37"/>
        <v>43286.400000000001</v>
      </c>
      <c r="I75" s="426">
        <f>I76</f>
        <v>49059.61</v>
      </c>
      <c r="J75" s="75">
        <f t="shared" si="37"/>
        <v>59966.43</v>
      </c>
      <c r="K75" s="75">
        <f t="shared" si="37"/>
        <v>67766.173670000004</v>
      </c>
      <c r="L75" s="75">
        <f t="shared" si="37"/>
        <v>66485.399999999994</v>
      </c>
      <c r="M75" s="75">
        <f t="shared" si="37"/>
        <v>71581.7</v>
      </c>
      <c r="N75" s="120" t="s">
        <v>29</v>
      </c>
    </row>
    <row r="76" spans="1:14" s="3" customFormat="1" ht="15.75" customHeight="1" thickBot="1" x14ac:dyDescent="0.25">
      <c r="A76" s="17">
        <v>69</v>
      </c>
      <c r="B76" s="121" t="s">
        <v>6</v>
      </c>
      <c r="C76" s="125">
        <f t="shared" si="36"/>
        <v>524504.71366999997</v>
      </c>
      <c r="D76" s="347">
        <v>37789.9</v>
      </c>
      <c r="E76" s="348">
        <v>40633.1</v>
      </c>
      <c r="F76" s="347">
        <v>43239</v>
      </c>
      <c r="G76" s="348">
        <v>44697</v>
      </c>
      <c r="H76" s="348">
        <v>43286.400000000001</v>
      </c>
      <c r="I76" s="429">
        <v>49059.61</v>
      </c>
      <c r="J76" s="348">
        <v>59966.43</v>
      </c>
      <c r="K76" s="360">
        <f>60494+7272.17367</f>
        <v>67766.173670000004</v>
      </c>
      <c r="L76" s="360">
        <v>66485.399999999994</v>
      </c>
      <c r="M76" s="360">
        <v>71581.7</v>
      </c>
      <c r="N76" s="123"/>
    </row>
    <row r="77" spans="1:14" s="15" customFormat="1" ht="174.75" customHeight="1" thickBot="1" x14ac:dyDescent="0.25">
      <c r="A77" s="403">
        <v>70</v>
      </c>
      <c r="B77" s="124" t="s">
        <v>164</v>
      </c>
      <c r="C77" s="75">
        <f t="shared" si="36"/>
        <v>161182.34899999999</v>
      </c>
      <c r="D77" s="76">
        <f t="shared" ref="D77:M77" si="38">D78</f>
        <v>11373.4</v>
      </c>
      <c r="E77" s="75">
        <f t="shared" si="38"/>
        <v>11723.3</v>
      </c>
      <c r="F77" s="76">
        <f t="shared" si="38"/>
        <v>12376.2</v>
      </c>
      <c r="G77" s="75">
        <f t="shared" si="38"/>
        <v>13002.9</v>
      </c>
      <c r="H77" s="75">
        <f t="shared" si="38"/>
        <v>14353.815000000001</v>
      </c>
      <c r="I77" s="426">
        <f t="shared" si="38"/>
        <v>15102.9</v>
      </c>
      <c r="J77" s="75">
        <f t="shared" si="38"/>
        <v>18916.333999999999</v>
      </c>
      <c r="K77" s="75">
        <f t="shared" si="38"/>
        <v>20626.5</v>
      </c>
      <c r="L77" s="75">
        <f t="shared" si="38"/>
        <v>21425</v>
      </c>
      <c r="M77" s="75">
        <f t="shared" si="38"/>
        <v>22282</v>
      </c>
      <c r="N77" s="120" t="s">
        <v>29</v>
      </c>
    </row>
    <row r="78" spans="1:14" ht="18" customHeight="1" thickBot="1" x14ac:dyDescent="0.25">
      <c r="A78" s="17">
        <v>71</v>
      </c>
      <c r="B78" s="121" t="s">
        <v>6</v>
      </c>
      <c r="C78" s="125">
        <f t="shared" si="36"/>
        <v>161182.34899999999</v>
      </c>
      <c r="D78" s="347">
        <v>11373.4</v>
      </c>
      <c r="E78" s="348">
        <v>11723.3</v>
      </c>
      <c r="F78" s="347">
        <f>12188.1+188.1</f>
        <v>12376.2</v>
      </c>
      <c r="G78" s="348">
        <v>13002.9</v>
      </c>
      <c r="H78" s="348">
        <v>14353.815000000001</v>
      </c>
      <c r="I78" s="429">
        <v>15102.9</v>
      </c>
      <c r="J78" s="348">
        <v>18916.333999999999</v>
      </c>
      <c r="K78" s="360">
        <v>20626.5</v>
      </c>
      <c r="L78" s="360">
        <v>21425</v>
      </c>
      <c r="M78" s="360">
        <v>22282</v>
      </c>
      <c r="N78" s="129"/>
    </row>
    <row r="79" spans="1:14" s="15" customFormat="1" ht="194.25" customHeight="1" thickBot="1" x14ac:dyDescent="0.25">
      <c r="A79" s="17">
        <v>72</v>
      </c>
      <c r="B79" s="124" t="s">
        <v>18</v>
      </c>
      <c r="C79" s="75">
        <f t="shared" si="36"/>
        <v>10074.418</v>
      </c>
      <c r="D79" s="77">
        <f t="shared" ref="D79:M79" si="39">D80</f>
        <v>800.32799999999997</v>
      </c>
      <c r="E79" s="75">
        <f t="shared" si="39"/>
        <v>1755.8</v>
      </c>
      <c r="F79" s="130">
        <f t="shared" si="39"/>
        <v>1755.8</v>
      </c>
      <c r="G79" s="75">
        <f t="shared" si="39"/>
        <v>823</v>
      </c>
      <c r="H79" s="75">
        <f t="shared" si="39"/>
        <v>864</v>
      </c>
      <c r="I79" s="426">
        <f>I80</f>
        <v>912.29</v>
      </c>
      <c r="J79" s="75">
        <f t="shared" si="39"/>
        <v>632</v>
      </c>
      <c r="K79" s="75">
        <f t="shared" si="39"/>
        <v>811</v>
      </c>
      <c r="L79" s="75">
        <f t="shared" si="39"/>
        <v>843.4</v>
      </c>
      <c r="M79" s="75">
        <f t="shared" si="39"/>
        <v>876.8</v>
      </c>
      <c r="N79" s="120" t="s">
        <v>29</v>
      </c>
    </row>
    <row r="80" spans="1:14" s="3" customFormat="1" ht="18.75" customHeight="1" thickBot="1" x14ac:dyDescent="0.25">
      <c r="A80" s="17">
        <v>73</v>
      </c>
      <c r="B80" s="121" t="s">
        <v>6</v>
      </c>
      <c r="C80" s="125">
        <f t="shared" si="36"/>
        <v>10074.418</v>
      </c>
      <c r="D80" s="347">
        <v>800.32799999999997</v>
      </c>
      <c r="E80" s="348">
        <v>1755.8</v>
      </c>
      <c r="F80" s="347">
        <v>1755.8</v>
      </c>
      <c r="G80" s="348">
        <v>823</v>
      </c>
      <c r="H80" s="348">
        <v>864</v>
      </c>
      <c r="I80" s="429">
        <f>239.5+672.79</f>
        <v>912.29</v>
      </c>
      <c r="J80" s="348">
        <v>632</v>
      </c>
      <c r="K80" s="360">
        <v>811</v>
      </c>
      <c r="L80" s="360">
        <v>843.4</v>
      </c>
      <c r="M80" s="360">
        <v>876.8</v>
      </c>
      <c r="N80" s="123"/>
    </row>
    <row r="81" spans="1:15" s="15" customFormat="1" ht="75" customHeight="1" thickBot="1" x14ac:dyDescent="0.25">
      <c r="A81" s="17">
        <v>74</v>
      </c>
      <c r="B81" s="128" t="s">
        <v>34</v>
      </c>
      <c r="C81" s="75">
        <f t="shared" si="36"/>
        <v>11921.507000000001</v>
      </c>
      <c r="D81" s="77">
        <f t="shared" ref="D81:M81" si="40">D82</f>
        <v>8877.8070000000007</v>
      </c>
      <c r="E81" s="75">
        <f t="shared" si="40"/>
        <v>0</v>
      </c>
      <c r="F81" s="130">
        <f t="shared" si="40"/>
        <v>0</v>
      </c>
      <c r="G81" s="75">
        <f t="shared" si="40"/>
        <v>0</v>
      </c>
      <c r="H81" s="75">
        <f t="shared" si="40"/>
        <v>3043.7</v>
      </c>
      <c r="I81" s="426">
        <f t="shared" si="40"/>
        <v>0</v>
      </c>
      <c r="J81" s="75">
        <f t="shared" si="40"/>
        <v>0</v>
      </c>
      <c r="K81" s="75">
        <f t="shared" si="40"/>
        <v>0</v>
      </c>
      <c r="L81" s="75">
        <f t="shared" si="40"/>
        <v>0</v>
      </c>
      <c r="M81" s="75">
        <f t="shared" si="40"/>
        <v>0</v>
      </c>
      <c r="N81" s="120" t="s">
        <v>29</v>
      </c>
    </row>
    <row r="82" spans="1:15" s="3" customFormat="1" ht="21.75" customHeight="1" thickBot="1" x14ac:dyDescent="0.25">
      <c r="A82" s="17">
        <v>75</v>
      </c>
      <c r="B82" s="121" t="s">
        <v>6</v>
      </c>
      <c r="C82" s="125">
        <f t="shared" si="36"/>
        <v>11921.507000000001</v>
      </c>
      <c r="D82" s="347">
        <v>8877.8070000000007</v>
      </c>
      <c r="E82" s="348">
        <v>0</v>
      </c>
      <c r="F82" s="347">
        <v>0</v>
      </c>
      <c r="G82" s="348">
        <v>0</v>
      </c>
      <c r="H82" s="348">
        <v>3043.7</v>
      </c>
      <c r="I82" s="429">
        <v>0</v>
      </c>
      <c r="J82" s="348">
        <v>0</v>
      </c>
      <c r="K82" s="348">
        <v>0</v>
      </c>
      <c r="L82" s="348">
        <v>0</v>
      </c>
      <c r="M82" s="350">
        <v>0</v>
      </c>
      <c r="N82" s="131"/>
    </row>
    <row r="83" spans="1:15" s="3" customFormat="1" ht="21.75" customHeight="1" thickBot="1" x14ac:dyDescent="0.25">
      <c r="A83" s="17">
        <v>76</v>
      </c>
      <c r="B83" s="132" t="s">
        <v>109</v>
      </c>
      <c r="C83" s="76">
        <f t="shared" ref="C83:C88" si="41">SUM(D83:M83)</f>
        <v>103.03</v>
      </c>
      <c r="D83" s="75">
        <f t="shared" ref="D83:M83" si="42">D84</f>
        <v>0</v>
      </c>
      <c r="E83" s="76">
        <f t="shared" si="42"/>
        <v>0</v>
      </c>
      <c r="F83" s="75">
        <f t="shared" si="42"/>
        <v>0</v>
      </c>
      <c r="G83" s="76">
        <f t="shared" si="42"/>
        <v>0</v>
      </c>
      <c r="H83" s="75">
        <f t="shared" si="42"/>
        <v>103.03</v>
      </c>
      <c r="I83" s="431">
        <f t="shared" si="42"/>
        <v>0</v>
      </c>
      <c r="J83" s="75">
        <f t="shared" si="42"/>
        <v>0</v>
      </c>
      <c r="K83" s="76">
        <f t="shared" si="42"/>
        <v>0</v>
      </c>
      <c r="L83" s="75">
        <f t="shared" si="42"/>
        <v>0</v>
      </c>
      <c r="M83" s="76">
        <f t="shared" si="42"/>
        <v>0</v>
      </c>
      <c r="N83" s="566" t="str">
        <f>N81</f>
        <v>п.1.1.1.1, п. 1.1.1.2,  п. 1.1.2.1</v>
      </c>
    </row>
    <row r="84" spans="1:15" s="3" customFormat="1" ht="21.75" customHeight="1" thickBot="1" x14ac:dyDescent="0.25">
      <c r="A84" s="17">
        <v>77</v>
      </c>
      <c r="B84" s="133" t="s">
        <v>8</v>
      </c>
      <c r="C84" s="134">
        <f t="shared" si="41"/>
        <v>103.03</v>
      </c>
      <c r="D84" s="351">
        <v>0</v>
      </c>
      <c r="E84" s="352">
        <v>0</v>
      </c>
      <c r="F84" s="351">
        <v>0</v>
      </c>
      <c r="G84" s="347">
        <v>0</v>
      </c>
      <c r="H84" s="351">
        <v>103.03</v>
      </c>
      <c r="I84" s="429">
        <v>0</v>
      </c>
      <c r="J84" s="351">
        <v>0</v>
      </c>
      <c r="K84" s="347">
        <f>0</f>
        <v>0</v>
      </c>
      <c r="L84" s="351">
        <v>0</v>
      </c>
      <c r="M84" s="347">
        <v>0</v>
      </c>
      <c r="N84" s="567"/>
    </row>
    <row r="85" spans="1:15" s="3" customFormat="1" ht="97.5" customHeight="1" thickBot="1" x14ac:dyDescent="0.25">
      <c r="A85" s="17">
        <v>78</v>
      </c>
      <c r="B85" s="124" t="s">
        <v>135</v>
      </c>
      <c r="C85" s="75">
        <f t="shared" si="41"/>
        <v>3163.96</v>
      </c>
      <c r="D85" s="76">
        <f t="shared" ref="D85:M87" si="43">D86</f>
        <v>0</v>
      </c>
      <c r="E85" s="75">
        <f t="shared" si="43"/>
        <v>0</v>
      </c>
      <c r="F85" s="76">
        <f t="shared" si="43"/>
        <v>0</v>
      </c>
      <c r="G85" s="75">
        <f t="shared" si="43"/>
        <v>0</v>
      </c>
      <c r="H85" s="76">
        <f t="shared" si="43"/>
        <v>0</v>
      </c>
      <c r="I85" s="426">
        <f t="shared" si="43"/>
        <v>863.96</v>
      </c>
      <c r="J85" s="76">
        <f t="shared" si="43"/>
        <v>2300</v>
      </c>
      <c r="K85" s="75">
        <f t="shared" si="43"/>
        <v>0</v>
      </c>
      <c r="L85" s="76">
        <f t="shared" si="43"/>
        <v>0</v>
      </c>
      <c r="M85" s="75">
        <f t="shared" si="43"/>
        <v>0</v>
      </c>
      <c r="N85" s="137" t="s">
        <v>88</v>
      </c>
    </row>
    <row r="86" spans="1:15" s="3" customFormat="1" ht="21.75" customHeight="1" thickBot="1" x14ac:dyDescent="0.25">
      <c r="A86" s="17">
        <v>79</v>
      </c>
      <c r="B86" s="138" t="s">
        <v>6</v>
      </c>
      <c r="C86" s="512">
        <f t="shared" si="41"/>
        <v>3163.96</v>
      </c>
      <c r="D86" s="352">
        <v>0</v>
      </c>
      <c r="E86" s="351">
        <v>0</v>
      </c>
      <c r="F86" s="352">
        <v>0</v>
      </c>
      <c r="G86" s="351">
        <v>0</v>
      </c>
      <c r="H86" s="352">
        <v>0</v>
      </c>
      <c r="I86" s="432">
        <v>863.96</v>
      </c>
      <c r="J86" s="352">
        <v>2300</v>
      </c>
      <c r="K86" s="351">
        <v>0</v>
      </c>
      <c r="L86" s="352">
        <v>0</v>
      </c>
      <c r="M86" s="351">
        <v>0</v>
      </c>
      <c r="N86" s="139"/>
    </row>
    <row r="87" spans="1:15" s="3" customFormat="1" ht="48" thickBot="1" x14ac:dyDescent="0.25">
      <c r="A87" s="17">
        <v>80</v>
      </c>
      <c r="B87" s="124" t="s">
        <v>141</v>
      </c>
      <c r="C87" s="75">
        <f t="shared" si="41"/>
        <v>661</v>
      </c>
      <c r="D87" s="76">
        <f t="shared" si="43"/>
        <v>0</v>
      </c>
      <c r="E87" s="75">
        <f t="shared" si="43"/>
        <v>0</v>
      </c>
      <c r="F87" s="76">
        <f t="shared" si="43"/>
        <v>0</v>
      </c>
      <c r="G87" s="75">
        <f t="shared" si="43"/>
        <v>0</v>
      </c>
      <c r="H87" s="76">
        <f t="shared" si="43"/>
        <v>0</v>
      </c>
      <c r="I87" s="426">
        <f t="shared" si="43"/>
        <v>0</v>
      </c>
      <c r="J87" s="76">
        <f t="shared" si="43"/>
        <v>0</v>
      </c>
      <c r="K87" s="75">
        <f t="shared" si="43"/>
        <v>661</v>
      </c>
      <c r="L87" s="76">
        <f t="shared" si="43"/>
        <v>0</v>
      </c>
      <c r="M87" s="75">
        <f t="shared" si="43"/>
        <v>0</v>
      </c>
      <c r="N87" s="137" t="s">
        <v>88</v>
      </c>
    </row>
    <row r="88" spans="1:15" s="3" customFormat="1" ht="21.75" customHeight="1" thickBot="1" x14ac:dyDescent="0.25">
      <c r="A88" s="17">
        <v>81</v>
      </c>
      <c r="B88" s="138" t="s">
        <v>8</v>
      </c>
      <c r="C88" s="512">
        <f t="shared" si="41"/>
        <v>661</v>
      </c>
      <c r="D88" s="352">
        <v>0</v>
      </c>
      <c r="E88" s="351">
        <v>0</v>
      </c>
      <c r="F88" s="352">
        <v>0</v>
      </c>
      <c r="G88" s="351">
        <v>0</v>
      </c>
      <c r="H88" s="352">
        <v>0</v>
      </c>
      <c r="I88" s="432">
        <v>0</v>
      </c>
      <c r="J88" s="415">
        <v>0</v>
      </c>
      <c r="K88" s="375">
        <v>661</v>
      </c>
      <c r="L88" s="417">
        <v>0</v>
      </c>
      <c r="M88" s="375">
        <v>0</v>
      </c>
      <c r="N88" s="139"/>
    </row>
    <row r="89" spans="1:15" ht="15.75" customHeight="1" thickBot="1" x14ac:dyDescent="0.25">
      <c r="A89" s="403">
        <v>82</v>
      </c>
      <c r="B89" s="554" t="s">
        <v>143</v>
      </c>
      <c r="C89" s="554"/>
      <c r="D89" s="554"/>
      <c r="E89" s="554"/>
      <c r="F89" s="554"/>
      <c r="G89" s="554"/>
      <c r="H89" s="554"/>
      <c r="I89" s="554"/>
      <c r="J89" s="554"/>
      <c r="K89" s="554"/>
      <c r="L89" s="554"/>
      <c r="M89" s="554"/>
      <c r="N89" s="565"/>
    </row>
    <row r="90" spans="1:15" ht="16.5" thickBot="1" x14ac:dyDescent="0.25">
      <c r="A90" s="17">
        <v>83</v>
      </c>
      <c r="B90" s="140" t="s">
        <v>40</v>
      </c>
      <c r="C90" s="75">
        <f>SUM(D90:M90)</f>
        <v>6108418.7391499989</v>
      </c>
      <c r="D90" s="141">
        <f>D91+D92+D93+D94</f>
        <v>398024.61118999997</v>
      </c>
      <c r="E90" s="75">
        <f>E91+E92+E93+E94</f>
        <v>417806.77</v>
      </c>
      <c r="F90" s="141">
        <f>F91+F92+F93+F94</f>
        <v>460156.39399999997</v>
      </c>
      <c r="G90" s="77">
        <f t="shared" ref="G90:M90" si="44">G91+G92+G93+G94</f>
        <v>483715.88899999997</v>
      </c>
      <c r="H90" s="142">
        <f t="shared" si="44"/>
        <v>534718.62099999993</v>
      </c>
      <c r="I90" s="433">
        <f t="shared" si="44"/>
        <v>589416.01500000001</v>
      </c>
      <c r="J90" s="130">
        <f t="shared" si="44"/>
        <v>744132.8077</v>
      </c>
      <c r="K90" s="130">
        <f t="shared" si="44"/>
        <v>847713.80425999989</v>
      </c>
      <c r="L90" s="130">
        <f t="shared" si="44"/>
        <v>796139.59100000001</v>
      </c>
      <c r="M90" s="130">
        <f t="shared" si="44"/>
        <v>836594.23600000003</v>
      </c>
      <c r="N90" s="143"/>
    </row>
    <row r="91" spans="1:15" ht="16.5" thickBot="1" x14ac:dyDescent="0.25">
      <c r="A91" s="17">
        <v>84</v>
      </c>
      <c r="B91" s="79" t="s">
        <v>7</v>
      </c>
      <c r="C91" s="59">
        <f>SUM(D91:M91)</f>
        <v>281869.24600000004</v>
      </c>
      <c r="D91" s="60">
        <f>D97+D115</f>
        <v>0</v>
      </c>
      <c r="E91" s="80">
        <f>E97+E115</f>
        <v>0</v>
      </c>
      <c r="F91" s="60">
        <f t="shared" ref="F91:M91" si="45">F97+F103+F109+F115+F123</f>
        <v>14805.813999999998</v>
      </c>
      <c r="G91" s="81">
        <f t="shared" si="45"/>
        <v>34992.631999999998</v>
      </c>
      <c r="H91" s="80">
        <f t="shared" si="45"/>
        <v>40557.599999999999</v>
      </c>
      <c r="I91" s="82">
        <f t="shared" si="45"/>
        <v>37846.5</v>
      </c>
      <c r="J91" s="346">
        <f>J97+J103+J109+J115+J123</f>
        <v>59099.9</v>
      </c>
      <c r="K91" s="80">
        <f t="shared" si="45"/>
        <v>62553.700000000004</v>
      </c>
      <c r="L91" s="80">
        <f t="shared" si="45"/>
        <v>16314.2</v>
      </c>
      <c r="M91" s="80">
        <f t="shared" si="45"/>
        <v>15698.9</v>
      </c>
      <c r="N91" s="117"/>
    </row>
    <row r="92" spans="1:15" ht="16.5" thickBot="1" x14ac:dyDescent="0.25">
      <c r="A92" s="17">
        <v>85</v>
      </c>
      <c r="B92" s="84" t="s">
        <v>6</v>
      </c>
      <c r="C92" s="32">
        <f>SUM(D92:M92)</f>
        <v>4138718.3073200001</v>
      </c>
      <c r="D92" s="85">
        <f>D98+D116+D121</f>
        <v>279360.47099999996</v>
      </c>
      <c r="E92" s="86">
        <f>E98+E116+E121</f>
        <v>291081.90000000002</v>
      </c>
      <c r="F92" s="85">
        <f t="shared" ref="F92:M93" si="46">F98+F116+F121</f>
        <v>309990.39999999997</v>
      </c>
      <c r="G92" s="87">
        <f>G98+G116+G121</f>
        <v>309076.09999999998</v>
      </c>
      <c r="H92" s="86">
        <f t="shared" si="46"/>
        <v>339590.61699999997</v>
      </c>
      <c r="I92" s="88">
        <f t="shared" si="46"/>
        <v>382629.55</v>
      </c>
      <c r="J92" s="86">
        <f t="shared" si="46"/>
        <v>493151.24299</v>
      </c>
      <c r="K92" s="86">
        <f t="shared" si="46"/>
        <v>563200.92632999993</v>
      </c>
      <c r="L92" s="86">
        <f t="shared" si="46"/>
        <v>564276.5</v>
      </c>
      <c r="M92" s="86">
        <f t="shared" si="46"/>
        <v>606360.6</v>
      </c>
      <c r="N92" s="109"/>
    </row>
    <row r="93" spans="1:15" ht="16.5" thickBot="1" x14ac:dyDescent="0.25">
      <c r="A93" s="17">
        <v>86</v>
      </c>
      <c r="B93" s="90" t="s">
        <v>8</v>
      </c>
      <c r="C93" s="40">
        <f>SUM(D93:M93)</f>
        <v>1687831.1858300001</v>
      </c>
      <c r="D93" s="85">
        <f>D99+D117+D122</f>
        <v>118664.14018999999</v>
      </c>
      <c r="E93" s="86">
        <f>E99+E117+E122</f>
        <v>126724.87</v>
      </c>
      <c r="F93" s="85">
        <f t="shared" si="46"/>
        <v>135360.18</v>
      </c>
      <c r="G93" s="87">
        <f t="shared" si="46"/>
        <v>139647.15700000001</v>
      </c>
      <c r="H93" s="86">
        <f t="shared" ref="H93:M93" si="47">H99+H117+H122</f>
        <v>154570.40400000001</v>
      </c>
      <c r="I93" s="88">
        <f t="shared" si="47"/>
        <v>168939.965</v>
      </c>
      <c r="J93" s="86">
        <f t="shared" si="47"/>
        <v>191881.66470999998</v>
      </c>
      <c r="K93" s="86">
        <f t="shared" si="47"/>
        <v>221959.17792999998</v>
      </c>
      <c r="L93" s="86">
        <f t="shared" si="47"/>
        <v>215548.891</v>
      </c>
      <c r="M93" s="86">
        <f t="shared" si="47"/>
        <v>214534.736</v>
      </c>
      <c r="N93" s="109"/>
    </row>
    <row r="94" spans="1:15" ht="16.5" thickBot="1" x14ac:dyDescent="0.25">
      <c r="A94" s="17">
        <v>87</v>
      </c>
      <c r="B94" s="90" t="s">
        <v>45</v>
      </c>
      <c r="C94" s="51">
        <f>SUM(E94:J94)</f>
        <v>0</v>
      </c>
      <c r="D94" s="91">
        <f t="shared" ref="D94:M94" si="48">D100+D118</f>
        <v>0</v>
      </c>
      <c r="E94" s="97">
        <f t="shared" si="48"/>
        <v>0</v>
      </c>
      <c r="F94" s="91">
        <f t="shared" si="48"/>
        <v>0</v>
      </c>
      <c r="G94" s="98">
        <f t="shared" si="48"/>
        <v>0</v>
      </c>
      <c r="H94" s="97">
        <f t="shared" si="48"/>
        <v>0</v>
      </c>
      <c r="I94" s="413">
        <f t="shared" si="48"/>
        <v>0</v>
      </c>
      <c r="J94" s="145">
        <f t="shared" si="48"/>
        <v>0</v>
      </c>
      <c r="K94" s="145">
        <f t="shared" si="48"/>
        <v>0</v>
      </c>
      <c r="L94" s="145">
        <f t="shared" si="48"/>
        <v>0</v>
      </c>
      <c r="M94" s="145">
        <f t="shared" si="48"/>
        <v>0</v>
      </c>
      <c r="N94" s="113"/>
    </row>
    <row r="95" spans="1:15" s="4" customFormat="1" ht="16.5" thickBot="1" x14ac:dyDescent="0.25">
      <c r="A95" s="17">
        <v>88</v>
      </c>
      <c r="B95" s="554" t="s">
        <v>50</v>
      </c>
      <c r="C95" s="555"/>
      <c r="D95" s="555"/>
      <c r="E95" s="555"/>
      <c r="F95" s="555"/>
      <c r="G95" s="555"/>
      <c r="H95" s="555"/>
      <c r="I95" s="555"/>
      <c r="J95" s="555"/>
      <c r="K95" s="555"/>
      <c r="L95" s="555"/>
      <c r="M95" s="555"/>
      <c r="N95" s="556"/>
      <c r="O95" s="5"/>
    </row>
    <row r="96" spans="1:15" s="4" customFormat="1" ht="32.25" thickBot="1" x14ac:dyDescent="0.25">
      <c r="A96" s="17">
        <v>89</v>
      </c>
      <c r="B96" s="79" t="s">
        <v>51</v>
      </c>
      <c r="C96" s="59">
        <f t="shared" ref="C96:M96" si="49">C97+C98+C99+C100</f>
        <v>0</v>
      </c>
      <c r="D96" s="60">
        <f t="shared" si="49"/>
        <v>0</v>
      </c>
      <c r="E96" s="62">
        <f t="shared" si="49"/>
        <v>0</v>
      </c>
      <c r="F96" s="60">
        <f t="shared" si="49"/>
        <v>0</v>
      </c>
      <c r="G96" s="62">
        <f t="shared" si="49"/>
        <v>0</v>
      </c>
      <c r="H96" s="62">
        <f t="shared" si="49"/>
        <v>0</v>
      </c>
      <c r="I96" s="327">
        <f t="shared" si="49"/>
        <v>0</v>
      </c>
      <c r="J96" s="62">
        <f t="shared" si="49"/>
        <v>0</v>
      </c>
      <c r="K96" s="60">
        <f t="shared" si="49"/>
        <v>0</v>
      </c>
      <c r="L96" s="62">
        <f t="shared" si="49"/>
        <v>0</v>
      </c>
      <c r="M96" s="60">
        <f t="shared" si="49"/>
        <v>0</v>
      </c>
      <c r="N96" s="147"/>
      <c r="O96" s="5"/>
    </row>
    <row r="97" spans="1:15" s="4" customFormat="1" ht="16.5" thickBot="1" x14ac:dyDescent="0.25">
      <c r="A97" s="17">
        <v>90</v>
      </c>
      <c r="B97" s="100" t="s">
        <v>7</v>
      </c>
      <c r="C97" s="40">
        <f>SUM(E97:J97)</f>
        <v>0</v>
      </c>
      <c r="D97" s="85">
        <f t="shared" ref="D97:M100" si="50">D103+D109</f>
        <v>0</v>
      </c>
      <c r="E97" s="86">
        <f t="shared" si="50"/>
        <v>0</v>
      </c>
      <c r="F97" s="85">
        <f t="shared" si="50"/>
        <v>0</v>
      </c>
      <c r="G97" s="86">
        <f t="shared" si="50"/>
        <v>0</v>
      </c>
      <c r="H97" s="86">
        <f t="shared" si="50"/>
        <v>0</v>
      </c>
      <c r="I97" s="434">
        <f t="shared" si="50"/>
        <v>0</v>
      </c>
      <c r="J97" s="86">
        <f t="shared" si="50"/>
        <v>0</v>
      </c>
      <c r="K97" s="85">
        <f t="shared" si="50"/>
        <v>0</v>
      </c>
      <c r="L97" s="86">
        <f t="shared" si="50"/>
        <v>0</v>
      </c>
      <c r="M97" s="85">
        <f t="shared" si="50"/>
        <v>0</v>
      </c>
      <c r="N97" s="89"/>
      <c r="O97" s="5"/>
    </row>
    <row r="98" spans="1:15" s="4" customFormat="1" ht="16.5" thickBot="1" x14ac:dyDescent="0.25">
      <c r="A98" s="17">
        <v>91</v>
      </c>
      <c r="B98" s="84" t="s">
        <v>6</v>
      </c>
      <c r="C98" s="40">
        <f>SUM(E98:J98)</f>
        <v>0</v>
      </c>
      <c r="D98" s="85">
        <f t="shared" si="50"/>
        <v>0</v>
      </c>
      <c r="E98" s="86">
        <f t="shared" si="50"/>
        <v>0</v>
      </c>
      <c r="F98" s="85">
        <f t="shared" si="50"/>
        <v>0</v>
      </c>
      <c r="G98" s="86">
        <f t="shared" si="50"/>
        <v>0</v>
      </c>
      <c r="H98" s="86">
        <f t="shared" si="50"/>
        <v>0</v>
      </c>
      <c r="I98" s="434">
        <f t="shared" si="50"/>
        <v>0</v>
      </c>
      <c r="J98" s="86">
        <f t="shared" si="50"/>
        <v>0</v>
      </c>
      <c r="K98" s="85">
        <f t="shared" si="50"/>
        <v>0</v>
      </c>
      <c r="L98" s="86">
        <f t="shared" si="50"/>
        <v>0</v>
      </c>
      <c r="M98" s="85">
        <f t="shared" si="50"/>
        <v>0</v>
      </c>
      <c r="N98" s="89"/>
      <c r="O98" s="5"/>
    </row>
    <row r="99" spans="1:15" s="4" customFormat="1" ht="16.5" thickBot="1" x14ac:dyDescent="0.25">
      <c r="A99" s="17">
        <v>92</v>
      </c>
      <c r="B99" s="90" t="s">
        <v>8</v>
      </c>
      <c r="C99" s="40">
        <f>SUM(E99:J99)</f>
        <v>0</v>
      </c>
      <c r="D99" s="85">
        <f t="shared" si="50"/>
        <v>0</v>
      </c>
      <c r="E99" s="86">
        <f t="shared" si="50"/>
        <v>0</v>
      </c>
      <c r="F99" s="85">
        <f t="shared" si="50"/>
        <v>0</v>
      </c>
      <c r="G99" s="86">
        <f t="shared" si="50"/>
        <v>0</v>
      </c>
      <c r="H99" s="86">
        <f t="shared" si="50"/>
        <v>0</v>
      </c>
      <c r="I99" s="434">
        <f t="shared" si="50"/>
        <v>0</v>
      </c>
      <c r="J99" s="86">
        <f t="shared" si="50"/>
        <v>0</v>
      </c>
      <c r="K99" s="85">
        <f t="shared" si="50"/>
        <v>0</v>
      </c>
      <c r="L99" s="86">
        <f t="shared" si="50"/>
        <v>0</v>
      </c>
      <c r="M99" s="85">
        <f t="shared" si="50"/>
        <v>0</v>
      </c>
      <c r="N99" s="89"/>
      <c r="O99" s="5"/>
    </row>
    <row r="100" spans="1:15" s="4" customFormat="1" ht="16.5" thickBot="1" x14ac:dyDescent="0.25">
      <c r="A100" s="17">
        <v>93</v>
      </c>
      <c r="B100" s="90" t="s">
        <v>45</v>
      </c>
      <c r="C100" s="73">
        <f>SUM(E100:J100)</f>
        <v>0</v>
      </c>
      <c r="D100" s="91">
        <f t="shared" si="50"/>
        <v>0</v>
      </c>
      <c r="E100" s="97">
        <f t="shared" si="50"/>
        <v>0</v>
      </c>
      <c r="F100" s="91">
        <f t="shared" si="50"/>
        <v>0</v>
      </c>
      <c r="G100" s="97">
        <f t="shared" si="50"/>
        <v>0</v>
      </c>
      <c r="H100" s="97">
        <f t="shared" si="50"/>
        <v>0</v>
      </c>
      <c r="I100" s="329">
        <f t="shared" si="50"/>
        <v>0</v>
      </c>
      <c r="J100" s="97">
        <f t="shared" si="50"/>
        <v>0</v>
      </c>
      <c r="K100" s="91">
        <f t="shared" si="50"/>
        <v>0</v>
      </c>
      <c r="L100" s="97">
        <f t="shared" si="50"/>
        <v>0</v>
      </c>
      <c r="M100" s="91">
        <f t="shared" si="50"/>
        <v>0</v>
      </c>
      <c r="N100" s="150"/>
      <c r="O100" s="5"/>
    </row>
    <row r="101" spans="1:15" s="4" customFormat="1" ht="16.5" thickBot="1" x14ac:dyDescent="0.25">
      <c r="A101" s="17">
        <v>94</v>
      </c>
      <c r="B101" s="554" t="s">
        <v>52</v>
      </c>
      <c r="C101" s="555"/>
      <c r="D101" s="555"/>
      <c r="E101" s="555"/>
      <c r="F101" s="555"/>
      <c r="G101" s="555"/>
      <c r="H101" s="555"/>
      <c r="I101" s="555"/>
      <c r="J101" s="555"/>
      <c r="K101" s="555"/>
      <c r="L101" s="555"/>
      <c r="M101" s="555"/>
      <c r="N101" s="556"/>
      <c r="O101" s="5"/>
    </row>
    <row r="102" spans="1:15" s="4" customFormat="1" ht="32.25" thickBot="1" x14ac:dyDescent="0.25">
      <c r="A102" s="17">
        <v>95</v>
      </c>
      <c r="B102" s="79" t="s">
        <v>53</v>
      </c>
      <c r="C102" s="59">
        <f t="shared" ref="C102:M102" si="51">C103+C104+C105+C106</f>
        <v>0</v>
      </c>
      <c r="D102" s="102">
        <f t="shared" si="51"/>
        <v>0</v>
      </c>
      <c r="E102" s="104">
        <f t="shared" si="51"/>
        <v>0</v>
      </c>
      <c r="F102" s="102">
        <f t="shared" si="51"/>
        <v>0</v>
      </c>
      <c r="G102" s="103">
        <f t="shared" si="51"/>
        <v>0</v>
      </c>
      <c r="H102" s="104">
        <f t="shared" si="51"/>
        <v>0</v>
      </c>
      <c r="I102" s="435">
        <f t="shared" si="51"/>
        <v>0</v>
      </c>
      <c r="J102" s="102">
        <f t="shared" si="51"/>
        <v>0</v>
      </c>
      <c r="K102" s="104">
        <f t="shared" si="51"/>
        <v>0</v>
      </c>
      <c r="L102" s="102">
        <f t="shared" si="51"/>
        <v>0</v>
      </c>
      <c r="M102" s="104">
        <f t="shared" si="51"/>
        <v>0</v>
      </c>
      <c r="N102" s="147"/>
      <c r="O102" s="5"/>
    </row>
    <row r="103" spans="1:15" s="4" customFormat="1" ht="16.5" thickBot="1" x14ac:dyDescent="0.25">
      <c r="A103" s="17">
        <v>96</v>
      </c>
      <c r="B103" s="100" t="s">
        <v>7</v>
      </c>
      <c r="C103" s="40">
        <f>SUM(E103:J103)</f>
        <v>0</v>
      </c>
      <c r="D103" s="107">
        <v>0</v>
      </c>
      <c r="E103" s="109">
        <v>0</v>
      </c>
      <c r="F103" s="107">
        <v>0</v>
      </c>
      <c r="G103" s="108">
        <v>0</v>
      </c>
      <c r="H103" s="109">
        <v>0</v>
      </c>
      <c r="I103" s="436">
        <v>0</v>
      </c>
      <c r="J103" s="107">
        <v>0</v>
      </c>
      <c r="K103" s="109">
        <v>0</v>
      </c>
      <c r="L103" s="107">
        <v>0</v>
      </c>
      <c r="M103" s="109">
        <v>0</v>
      </c>
      <c r="N103" s="89"/>
      <c r="O103" s="5"/>
    </row>
    <row r="104" spans="1:15" s="4" customFormat="1" ht="16.5" thickBot="1" x14ac:dyDescent="0.25">
      <c r="A104" s="17">
        <v>97</v>
      </c>
      <c r="B104" s="84" t="s">
        <v>6</v>
      </c>
      <c r="C104" s="40">
        <f>SUM(E104:J104)</f>
        <v>0</v>
      </c>
      <c r="D104" s="107">
        <v>0</v>
      </c>
      <c r="E104" s="109">
        <v>0</v>
      </c>
      <c r="F104" s="107">
        <v>0</v>
      </c>
      <c r="G104" s="108">
        <v>0</v>
      </c>
      <c r="H104" s="109">
        <v>0</v>
      </c>
      <c r="I104" s="436">
        <v>0</v>
      </c>
      <c r="J104" s="107">
        <v>0</v>
      </c>
      <c r="K104" s="109">
        <v>0</v>
      </c>
      <c r="L104" s="107">
        <v>0</v>
      </c>
      <c r="M104" s="109">
        <v>0</v>
      </c>
      <c r="N104" s="89"/>
      <c r="O104" s="5"/>
    </row>
    <row r="105" spans="1:15" s="4" customFormat="1" ht="16.5" thickBot="1" x14ac:dyDescent="0.25">
      <c r="A105" s="17">
        <v>98</v>
      </c>
      <c r="B105" s="90" t="s">
        <v>8</v>
      </c>
      <c r="C105" s="40">
        <f>SUM(E105:J105)</f>
        <v>0</v>
      </c>
      <c r="D105" s="107">
        <v>0</v>
      </c>
      <c r="E105" s="109">
        <v>0</v>
      </c>
      <c r="F105" s="107">
        <v>0</v>
      </c>
      <c r="G105" s="108">
        <v>0</v>
      </c>
      <c r="H105" s="109">
        <v>0</v>
      </c>
      <c r="I105" s="436">
        <v>0</v>
      </c>
      <c r="J105" s="107">
        <v>0</v>
      </c>
      <c r="K105" s="109">
        <v>0</v>
      </c>
      <c r="L105" s="107">
        <v>0</v>
      </c>
      <c r="M105" s="109">
        <v>0</v>
      </c>
      <c r="N105" s="89"/>
      <c r="O105" s="5"/>
    </row>
    <row r="106" spans="1:15" s="4" customFormat="1" ht="16.5" thickBot="1" x14ac:dyDescent="0.25">
      <c r="A106" s="17">
        <v>99</v>
      </c>
      <c r="B106" s="90" t="s">
        <v>45</v>
      </c>
      <c r="C106" s="73">
        <f>SUM(E106:J106)</f>
        <v>0</v>
      </c>
      <c r="D106" s="111">
        <v>0</v>
      </c>
      <c r="E106" s="113">
        <v>0</v>
      </c>
      <c r="F106" s="111">
        <v>0</v>
      </c>
      <c r="G106" s="112">
        <v>0</v>
      </c>
      <c r="H106" s="113">
        <v>0</v>
      </c>
      <c r="I106" s="437">
        <v>0</v>
      </c>
      <c r="J106" s="111">
        <v>0</v>
      </c>
      <c r="K106" s="113">
        <v>0</v>
      </c>
      <c r="L106" s="111">
        <v>0</v>
      </c>
      <c r="M106" s="113">
        <v>0</v>
      </c>
      <c r="N106" s="150"/>
      <c r="O106" s="5"/>
    </row>
    <row r="107" spans="1:15" s="4" customFormat="1" ht="16.5" thickBot="1" x14ac:dyDescent="0.25">
      <c r="A107" s="17">
        <v>100</v>
      </c>
      <c r="B107" s="554" t="s">
        <v>54</v>
      </c>
      <c r="C107" s="555"/>
      <c r="D107" s="555"/>
      <c r="E107" s="555"/>
      <c r="F107" s="555"/>
      <c r="G107" s="555"/>
      <c r="H107" s="555"/>
      <c r="I107" s="555"/>
      <c r="J107" s="555"/>
      <c r="K107" s="555"/>
      <c r="L107" s="555"/>
      <c r="M107" s="555"/>
      <c r="N107" s="556"/>
      <c r="O107" s="5"/>
    </row>
    <row r="108" spans="1:15" s="4" customFormat="1" ht="16.5" thickBot="1" x14ac:dyDescent="0.25">
      <c r="A108" s="17">
        <v>101</v>
      </c>
      <c r="B108" s="79" t="s">
        <v>67</v>
      </c>
      <c r="C108" s="59">
        <f>C109+C110+C111+C112</f>
        <v>0</v>
      </c>
      <c r="D108" s="102">
        <f t="shared" ref="D108:M108" si="52">D109+D110+D111+D112</f>
        <v>0</v>
      </c>
      <c r="E108" s="104">
        <f t="shared" si="52"/>
        <v>0</v>
      </c>
      <c r="F108" s="102">
        <f t="shared" si="52"/>
        <v>0</v>
      </c>
      <c r="G108" s="103">
        <f t="shared" si="52"/>
        <v>0</v>
      </c>
      <c r="H108" s="104">
        <f t="shared" si="52"/>
        <v>0</v>
      </c>
      <c r="I108" s="435">
        <f t="shared" si="52"/>
        <v>0</v>
      </c>
      <c r="J108" s="102">
        <f t="shared" si="52"/>
        <v>0</v>
      </c>
      <c r="K108" s="104">
        <f t="shared" si="52"/>
        <v>0</v>
      </c>
      <c r="L108" s="102">
        <f t="shared" si="52"/>
        <v>0</v>
      </c>
      <c r="M108" s="104">
        <f t="shared" si="52"/>
        <v>0</v>
      </c>
      <c r="N108" s="104"/>
      <c r="O108" s="5"/>
    </row>
    <row r="109" spans="1:15" s="4" customFormat="1" ht="16.5" thickBot="1" x14ac:dyDescent="0.3">
      <c r="A109" s="17">
        <v>102</v>
      </c>
      <c r="B109" s="66" t="s">
        <v>7</v>
      </c>
      <c r="C109" s="40">
        <f>SUM(E109:J109)</f>
        <v>0</v>
      </c>
      <c r="D109" s="107">
        <v>0</v>
      </c>
      <c r="E109" s="109">
        <v>0</v>
      </c>
      <c r="F109" s="107">
        <v>0</v>
      </c>
      <c r="G109" s="108">
        <v>0</v>
      </c>
      <c r="H109" s="109">
        <v>0</v>
      </c>
      <c r="I109" s="436">
        <v>0</v>
      </c>
      <c r="J109" s="107">
        <v>0</v>
      </c>
      <c r="K109" s="109">
        <v>0</v>
      </c>
      <c r="L109" s="107">
        <v>0</v>
      </c>
      <c r="M109" s="109">
        <v>0</v>
      </c>
      <c r="N109" s="89"/>
      <c r="O109" s="5"/>
    </row>
    <row r="110" spans="1:15" s="4" customFormat="1" ht="16.5" thickBot="1" x14ac:dyDescent="0.3">
      <c r="A110" s="17">
        <v>103</v>
      </c>
      <c r="B110" s="68" t="s">
        <v>6</v>
      </c>
      <c r="C110" s="40">
        <f>SUM(E110:J110)</f>
        <v>0</v>
      </c>
      <c r="D110" s="107">
        <v>0</v>
      </c>
      <c r="E110" s="109">
        <v>0</v>
      </c>
      <c r="F110" s="107">
        <v>0</v>
      </c>
      <c r="G110" s="108">
        <v>0</v>
      </c>
      <c r="H110" s="109">
        <v>0</v>
      </c>
      <c r="I110" s="436">
        <v>0</v>
      </c>
      <c r="J110" s="107">
        <v>0</v>
      </c>
      <c r="K110" s="109">
        <v>0</v>
      </c>
      <c r="L110" s="107">
        <v>0</v>
      </c>
      <c r="M110" s="109">
        <v>0</v>
      </c>
      <c r="N110" s="89"/>
      <c r="O110" s="5"/>
    </row>
    <row r="111" spans="1:15" s="4" customFormat="1" ht="16.5" thickBot="1" x14ac:dyDescent="0.3">
      <c r="A111" s="17">
        <v>104</v>
      </c>
      <c r="B111" s="66" t="s">
        <v>8</v>
      </c>
      <c r="C111" s="40">
        <f>SUM(E111:J111)</f>
        <v>0</v>
      </c>
      <c r="D111" s="107">
        <v>0</v>
      </c>
      <c r="E111" s="109">
        <v>0</v>
      </c>
      <c r="F111" s="107">
        <v>0</v>
      </c>
      <c r="G111" s="108">
        <v>0</v>
      </c>
      <c r="H111" s="109">
        <v>0</v>
      </c>
      <c r="I111" s="436">
        <v>0</v>
      </c>
      <c r="J111" s="107">
        <v>0</v>
      </c>
      <c r="K111" s="109">
        <v>0</v>
      </c>
      <c r="L111" s="107">
        <v>0</v>
      </c>
      <c r="M111" s="109">
        <v>0</v>
      </c>
      <c r="N111" s="89"/>
      <c r="O111" s="5"/>
    </row>
    <row r="112" spans="1:15" s="4" customFormat="1" ht="16.5" thickBot="1" x14ac:dyDescent="0.3">
      <c r="A112" s="17">
        <v>105</v>
      </c>
      <c r="B112" s="69" t="s">
        <v>45</v>
      </c>
      <c r="C112" s="73">
        <f>SUM(E112:J112)</f>
        <v>0</v>
      </c>
      <c r="D112" s="111">
        <v>0</v>
      </c>
      <c r="E112" s="113">
        <v>0</v>
      </c>
      <c r="F112" s="111">
        <v>0</v>
      </c>
      <c r="G112" s="112">
        <v>0</v>
      </c>
      <c r="H112" s="113">
        <v>0</v>
      </c>
      <c r="I112" s="437">
        <v>0</v>
      </c>
      <c r="J112" s="111">
        <v>0</v>
      </c>
      <c r="K112" s="113">
        <v>0</v>
      </c>
      <c r="L112" s="111">
        <v>0</v>
      </c>
      <c r="M112" s="113">
        <v>0</v>
      </c>
      <c r="N112" s="150"/>
      <c r="O112" s="5"/>
    </row>
    <row r="113" spans="1:15" s="4" customFormat="1" ht="16.5" thickBot="1" x14ac:dyDescent="0.25">
      <c r="A113" s="17">
        <v>106</v>
      </c>
      <c r="B113" s="554" t="s">
        <v>55</v>
      </c>
      <c r="C113" s="555"/>
      <c r="D113" s="555"/>
      <c r="E113" s="555"/>
      <c r="F113" s="555"/>
      <c r="G113" s="555"/>
      <c r="H113" s="555"/>
      <c r="I113" s="555"/>
      <c r="J113" s="555"/>
      <c r="K113" s="555"/>
      <c r="L113" s="555"/>
      <c r="M113" s="555"/>
      <c r="N113" s="556"/>
      <c r="O113" s="5"/>
    </row>
    <row r="114" spans="1:15" s="4" customFormat="1" ht="32.25" thickBot="1" x14ac:dyDescent="0.25">
      <c r="A114" s="17">
        <v>107</v>
      </c>
      <c r="B114" s="79" t="s">
        <v>56</v>
      </c>
      <c r="C114" s="32">
        <f t="shared" ref="C114:M114" si="53">C115+C116+C117+C118</f>
        <v>0</v>
      </c>
      <c r="D114" s="60">
        <f t="shared" si="53"/>
        <v>0</v>
      </c>
      <c r="E114" s="62">
        <f t="shared" si="53"/>
        <v>0</v>
      </c>
      <c r="F114" s="60">
        <f t="shared" si="53"/>
        <v>0</v>
      </c>
      <c r="G114" s="61">
        <f t="shared" si="53"/>
        <v>0</v>
      </c>
      <c r="H114" s="62">
        <f t="shared" si="53"/>
        <v>0</v>
      </c>
      <c r="I114" s="424">
        <f t="shared" si="53"/>
        <v>0</v>
      </c>
      <c r="J114" s="60">
        <f t="shared" si="53"/>
        <v>0</v>
      </c>
      <c r="K114" s="62">
        <f t="shared" si="53"/>
        <v>0</v>
      </c>
      <c r="L114" s="60">
        <f t="shared" si="53"/>
        <v>0</v>
      </c>
      <c r="M114" s="62">
        <f t="shared" si="53"/>
        <v>0</v>
      </c>
      <c r="N114" s="147"/>
      <c r="O114" s="5"/>
    </row>
    <row r="115" spans="1:15" s="4" customFormat="1" ht="16.5" thickBot="1" x14ac:dyDescent="0.25">
      <c r="A115" s="17">
        <v>108</v>
      </c>
      <c r="B115" s="100" t="s">
        <v>7</v>
      </c>
      <c r="C115" s="40">
        <f>SUM(E115:J115)</f>
        <v>0</v>
      </c>
      <c r="D115" s="85">
        <v>0</v>
      </c>
      <c r="E115" s="86">
        <v>0</v>
      </c>
      <c r="F115" s="85">
        <v>0</v>
      </c>
      <c r="G115" s="87">
        <v>0</v>
      </c>
      <c r="H115" s="86">
        <v>0</v>
      </c>
      <c r="I115" s="438">
        <v>0</v>
      </c>
      <c r="J115" s="85">
        <v>0</v>
      </c>
      <c r="K115" s="86">
        <v>0</v>
      </c>
      <c r="L115" s="85">
        <v>0</v>
      </c>
      <c r="M115" s="86">
        <v>0</v>
      </c>
      <c r="N115" s="89"/>
      <c r="O115" s="5"/>
    </row>
    <row r="116" spans="1:15" s="4" customFormat="1" ht="16.5" thickBot="1" x14ac:dyDescent="0.25">
      <c r="A116" s="17">
        <v>109</v>
      </c>
      <c r="B116" s="84" t="s">
        <v>6</v>
      </c>
      <c r="C116" s="40">
        <f>SUM(E116:J116)</f>
        <v>0</v>
      </c>
      <c r="D116" s="85">
        <v>0</v>
      </c>
      <c r="E116" s="86">
        <v>0</v>
      </c>
      <c r="F116" s="85">
        <v>0</v>
      </c>
      <c r="G116" s="87">
        <v>0</v>
      </c>
      <c r="H116" s="86">
        <v>0</v>
      </c>
      <c r="I116" s="438">
        <v>0</v>
      </c>
      <c r="J116" s="85">
        <v>0</v>
      </c>
      <c r="K116" s="86">
        <v>0</v>
      </c>
      <c r="L116" s="85">
        <v>0</v>
      </c>
      <c r="M116" s="86">
        <v>0</v>
      </c>
      <c r="N116" s="89"/>
      <c r="O116" s="5"/>
    </row>
    <row r="117" spans="1:15" s="4" customFormat="1" ht="16.5" thickBot="1" x14ac:dyDescent="0.25">
      <c r="A117" s="17">
        <v>110</v>
      </c>
      <c r="B117" s="90" t="s">
        <v>8</v>
      </c>
      <c r="C117" s="40">
        <f>SUM(E117:J117)</f>
        <v>0</v>
      </c>
      <c r="D117" s="85">
        <v>0</v>
      </c>
      <c r="E117" s="86">
        <v>0</v>
      </c>
      <c r="F117" s="85">
        <v>0</v>
      </c>
      <c r="G117" s="87">
        <v>0</v>
      </c>
      <c r="H117" s="86">
        <v>0</v>
      </c>
      <c r="I117" s="438">
        <v>0</v>
      </c>
      <c r="J117" s="85">
        <v>0</v>
      </c>
      <c r="K117" s="86">
        <v>0</v>
      </c>
      <c r="L117" s="85">
        <v>0</v>
      </c>
      <c r="M117" s="86">
        <v>0</v>
      </c>
      <c r="N117" s="89"/>
      <c r="O117" s="5"/>
    </row>
    <row r="118" spans="1:15" s="4" customFormat="1" ht="16.5" thickBot="1" x14ac:dyDescent="0.25">
      <c r="A118" s="17">
        <v>111</v>
      </c>
      <c r="B118" s="90" t="s">
        <v>45</v>
      </c>
      <c r="C118" s="94">
        <f>SUM(E118:J118)</f>
        <v>0</v>
      </c>
      <c r="D118" s="91">
        <v>0</v>
      </c>
      <c r="E118" s="97">
        <v>0</v>
      </c>
      <c r="F118" s="91">
        <v>0</v>
      </c>
      <c r="G118" s="98">
        <v>0</v>
      </c>
      <c r="H118" s="97">
        <v>0</v>
      </c>
      <c r="I118" s="413">
        <v>0</v>
      </c>
      <c r="J118" s="91">
        <v>0</v>
      </c>
      <c r="K118" s="97">
        <v>0</v>
      </c>
      <c r="L118" s="91">
        <v>0</v>
      </c>
      <c r="M118" s="97">
        <v>0</v>
      </c>
      <c r="N118" s="150"/>
      <c r="O118" s="5"/>
    </row>
    <row r="119" spans="1:15" ht="16.5" thickBot="1" x14ac:dyDescent="0.25">
      <c r="A119" s="17">
        <v>112</v>
      </c>
      <c r="B119" s="579" t="s">
        <v>57</v>
      </c>
      <c r="C119" s="579"/>
      <c r="D119" s="579"/>
      <c r="E119" s="579"/>
      <c r="F119" s="579"/>
      <c r="G119" s="579"/>
      <c r="H119" s="579"/>
      <c r="I119" s="579"/>
      <c r="J119" s="579"/>
      <c r="K119" s="579"/>
      <c r="L119" s="579"/>
      <c r="M119" s="579"/>
      <c r="N119" s="580"/>
    </row>
    <row r="120" spans="1:15" s="486" customFormat="1" ht="16.5" thickBot="1" x14ac:dyDescent="0.3">
      <c r="A120" s="403">
        <v>113</v>
      </c>
      <c r="B120" s="481" t="s">
        <v>41</v>
      </c>
      <c r="C120" s="482">
        <f>SUM(D120:M120)</f>
        <v>6108418.7391499989</v>
      </c>
      <c r="D120" s="483">
        <f t="shared" ref="D120:M120" si="54">D121+D122+D123</f>
        <v>398024.61118999997</v>
      </c>
      <c r="E120" s="484">
        <f t="shared" si="54"/>
        <v>417806.77</v>
      </c>
      <c r="F120" s="482">
        <f t="shared" si="54"/>
        <v>460156.39399999997</v>
      </c>
      <c r="G120" s="483">
        <f t="shared" si="54"/>
        <v>483715.88899999997</v>
      </c>
      <c r="H120" s="482">
        <f t="shared" si="54"/>
        <v>534718.62099999993</v>
      </c>
      <c r="I120" s="449">
        <f t="shared" si="54"/>
        <v>589416.01500000001</v>
      </c>
      <c r="J120" s="482">
        <f t="shared" si="54"/>
        <v>744132.8077</v>
      </c>
      <c r="K120" s="482">
        <f t="shared" si="54"/>
        <v>847713.80425999989</v>
      </c>
      <c r="L120" s="482">
        <f t="shared" si="54"/>
        <v>796139.59100000001</v>
      </c>
      <c r="M120" s="482">
        <f t="shared" si="54"/>
        <v>836594.23600000003</v>
      </c>
      <c r="N120" s="485"/>
    </row>
    <row r="121" spans="1:15" ht="16.5" thickBot="1" x14ac:dyDescent="0.3">
      <c r="A121" s="17">
        <v>114</v>
      </c>
      <c r="B121" s="153" t="s">
        <v>6</v>
      </c>
      <c r="C121" s="59">
        <f>SUM(D121:M121)</f>
        <v>4138718.3073200001</v>
      </c>
      <c r="D121" s="60">
        <f>D125+D130+D132+D134+D136+D138+D140</f>
        <v>279360.47099999996</v>
      </c>
      <c r="E121" s="81">
        <f>E125+E130+E132+E134+E136+E138+E140</f>
        <v>291081.90000000002</v>
      </c>
      <c r="F121" s="80">
        <f>F130+F132+F134+F136</f>
        <v>309990.39999999997</v>
      </c>
      <c r="G121" s="60">
        <f>G125+G130+G132+G134+G136+G138+G140</f>
        <v>309076.09999999998</v>
      </c>
      <c r="H121" s="80">
        <f>H125+H130+H132+H134+H136+H138+H140+H150</f>
        <v>339590.61699999997</v>
      </c>
      <c r="I121" s="82">
        <f>I125+I130+I132+I134+I136+I138+I140+I150+I152+I154</f>
        <v>382629.55</v>
      </c>
      <c r="J121" s="80">
        <f>SUM(J130+J132+J134+J136+J152+J154)</f>
        <v>493151.24299</v>
      </c>
      <c r="K121" s="80">
        <f>K125+K130+K132+K134+K136+K138+K140+K150+K162+K153</f>
        <v>563200.92632999993</v>
      </c>
      <c r="L121" s="80">
        <f>L125+L130+L132+L134+L136+L138+L140+L150+L153</f>
        <v>564276.5</v>
      </c>
      <c r="M121" s="80">
        <f>M125+M130+M132+M134+M136+M138+M140+M150+M153</f>
        <v>606360.6</v>
      </c>
      <c r="N121" s="83"/>
    </row>
    <row r="122" spans="1:15" ht="16.5" thickBot="1" x14ac:dyDescent="0.3">
      <c r="A122" s="17">
        <v>115</v>
      </c>
      <c r="B122" s="66" t="s">
        <v>8</v>
      </c>
      <c r="C122" s="40">
        <f>SUM(D122:M122)</f>
        <v>1687831.1858300001</v>
      </c>
      <c r="D122" s="85">
        <f>D126+D128</f>
        <v>118664.14018999999</v>
      </c>
      <c r="E122" s="87">
        <f>E126+E128</f>
        <v>126724.87</v>
      </c>
      <c r="F122" s="86">
        <f>F126+F142</f>
        <v>135360.18</v>
      </c>
      <c r="G122" s="85">
        <f>G126+G128+G142</f>
        <v>139647.15700000001</v>
      </c>
      <c r="H122" s="86">
        <f t="shared" ref="H122:M122" si="55">H126+H128+H142+H148</f>
        <v>154570.40400000001</v>
      </c>
      <c r="I122" s="88">
        <f t="shared" si="55"/>
        <v>168939.965</v>
      </c>
      <c r="J122" s="86">
        <f>J126+J128+J142+J148+J158</f>
        <v>191881.66470999998</v>
      </c>
      <c r="K122" s="86">
        <f>K126+K128+K142+K148+K160+K163+K157</f>
        <v>221959.17792999998</v>
      </c>
      <c r="L122" s="86">
        <f t="shared" si="55"/>
        <v>215548.891</v>
      </c>
      <c r="M122" s="86">
        <f t="shared" si="55"/>
        <v>214534.736</v>
      </c>
      <c r="N122" s="89"/>
    </row>
    <row r="123" spans="1:15" ht="16.5" thickBot="1" x14ac:dyDescent="0.3">
      <c r="A123" s="17">
        <v>116</v>
      </c>
      <c r="B123" s="154" t="s">
        <v>7</v>
      </c>
      <c r="C123" s="51">
        <f>SUM(D123:M123)</f>
        <v>281869.24600000004</v>
      </c>
      <c r="D123" s="101">
        <f t="shared" ref="D123:M123" si="56">D144+D146</f>
        <v>0</v>
      </c>
      <c r="E123" s="98">
        <f t="shared" si="56"/>
        <v>0</v>
      </c>
      <c r="F123" s="97">
        <f t="shared" si="56"/>
        <v>14805.813999999998</v>
      </c>
      <c r="G123" s="101">
        <f t="shared" si="56"/>
        <v>34992.631999999998</v>
      </c>
      <c r="H123" s="97">
        <f t="shared" si="56"/>
        <v>40557.599999999999</v>
      </c>
      <c r="I123" s="99">
        <f t="shared" si="56"/>
        <v>37846.5</v>
      </c>
      <c r="J123" s="97">
        <f>J144+J146+J155</f>
        <v>59099.9</v>
      </c>
      <c r="K123" s="97">
        <f>K144+K146+K155</f>
        <v>62553.700000000004</v>
      </c>
      <c r="L123" s="97">
        <f t="shared" si="56"/>
        <v>16314.2</v>
      </c>
      <c r="M123" s="97">
        <f t="shared" si="56"/>
        <v>15698.9</v>
      </c>
      <c r="N123" s="150"/>
    </row>
    <row r="124" spans="1:15" s="3" customFormat="1" ht="153" customHeight="1" thickBot="1" x14ac:dyDescent="0.25">
      <c r="A124" s="17">
        <v>117</v>
      </c>
      <c r="B124" s="155" t="s">
        <v>11</v>
      </c>
      <c r="C124" s="75">
        <f>SUM(D124:M124)</f>
        <v>1676829.9080099999</v>
      </c>
      <c r="D124" s="156">
        <f>D125+D126</f>
        <v>118608.93586</v>
      </c>
      <c r="E124" s="157">
        <f t="shared" ref="E124:M124" si="57">E125+E126</f>
        <v>126724.87</v>
      </c>
      <c r="F124" s="142">
        <f t="shared" si="57"/>
        <v>135126.61499999999</v>
      </c>
      <c r="G124" s="156">
        <f t="shared" si="57"/>
        <v>139189.87299999999</v>
      </c>
      <c r="H124" s="142">
        <f t="shared" si="57"/>
        <v>154137.57</v>
      </c>
      <c r="I124" s="426">
        <f t="shared" si="57"/>
        <v>168591.1</v>
      </c>
      <c r="J124" s="142">
        <f t="shared" si="57"/>
        <v>191442.09982999999</v>
      </c>
      <c r="K124" s="142">
        <f t="shared" si="57"/>
        <v>213896.78331999999</v>
      </c>
      <c r="L124" s="142">
        <f t="shared" si="57"/>
        <v>215063.10800000001</v>
      </c>
      <c r="M124" s="142">
        <f t="shared" si="57"/>
        <v>214048.95300000001</v>
      </c>
      <c r="N124" s="158" t="s">
        <v>127</v>
      </c>
    </row>
    <row r="125" spans="1:15" s="3" customFormat="1" ht="19.5" thickBot="1" x14ac:dyDescent="0.3">
      <c r="A125" s="17">
        <v>118</v>
      </c>
      <c r="B125" s="153" t="s">
        <v>6</v>
      </c>
      <c r="C125" s="159">
        <f>SUM(D125:J125)</f>
        <v>0</v>
      </c>
      <c r="D125" s="353">
        <v>0</v>
      </c>
      <c r="E125" s="354">
        <v>0</v>
      </c>
      <c r="F125" s="355">
        <v>0</v>
      </c>
      <c r="G125" s="353">
        <v>0</v>
      </c>
      <c r="H125" s="355">
        <v>0</v>
      </c>
      <c r="I125" s="439">
        <v>0</v>
      </c>
      <c r="J125" s="355">
        <v>0</v>
      </c>
      <c r="K125" s="355">
        <v>0</v>
      </c>
      <c r="L125" s="355">
        <v>0</v>
      </c>
      <c r="M125" s="355">
        <v>0</v>
      </c>
      <c r="N125" s="117"/>
    </row>
    <row r="126" spans="1:15" s="3" customFormat="1" ht="19.5" thickBot="1" x14ac:dyDescent="0.3">
      <c r="A126" s="17">
        <v>119</v>
      </c>
      <c r="B126" s="69" t="s">
        <v>8</v>
      </c>
      <c r="C126" s="161">
        <f>SUM(D126:M126)</f>
        <v>1676829.9080099999</v>
      </c>
      <c r="D126" s="356">
        <v>118608.93586</v>
      </c>
      <c r="E126" s="357">
        <v>126724.87</v>
      </c>
      <c r="F126" s="358">
        <v>135126.61499999999</v>
      </c>
      <c r="G126" s="356">
        <v>139189.87299999999</v>
      </c>
      <c r="H126" s="358">
        <v>154137.57</v>
      </c>
      <c r="I126" s="440">
        <v>168591.1</v>
      </c>
      <c r="J126" s="359">
        <v>191442.09982999999</v>
      </c>
      <c r="K126" s="535">
        <f>213213.843-1885.71375+891.31631-571.81224+2249.15</f>
        <v>213896.78331999999</v>
      </c>
      <c r="L126" s="535">
        <v>215063.10800000001</v>
      </c>
      <c r="M126" s="535">
        <v>214048.95300000001</v>
      </c>
      <c r="N126" s="162"/>
    </row>
    <row r="127" spans="1:15" s="3" customFormat="1" ht="48" thickBot="1" x14ac:dyDescent="0.25">
      <c r="A127" s="17">
        <v>120</v>
      </c>
      <c r="B127" s="163" t="s">
        <v>12</v>
      </c>
      <c r="C127" s="75">
        <f>C128</f>
        <v>55.204329999999999</v>
      </c>
      <c r="D127" s="156">
        <f t="shared" ref="D127:M127" si="58">D128</f>
        <v>55.204329999999999</v>
      </c>
      <c r="E127" s="157">
        <f t="shared" si="58"/>
        <v>0</v>
      </c>
      <c r="F127" s="142">
        <f t="shared" si="58"/>
        <v>0</v>
      </c>
      <c r="G127" s="156">
        <f t="shared" si="58"/>
        <v>0</v>
      </c>
      <c r="H127" s="142">
        <f t="shared" si="58"/>
        <v>0</v>
      </c>
      <c r="I127" s="426">
        <f t="shared" si="58"/>
        <v>0</v>
      </c>
      <c r="J127" s="142">
        <f t="shared" si="58"/>
        <v>0</v>
      </c>
      <c r="K127" s="142">
        <f t="shared" si="58"/>
        <v>0</v>
      </c>
      <c r="L127" s="142">
        <f t="shared" si="58"/>
        <v>0</v>
      </c>
      <c r="M127" s="142">
        <f t="shared" si="58"/>
        <v>0</v>
      </c>
      <c r="N127" s="142" t="s">
        <v>30</v>
      </c>
    </row>
    <row r="128" spans="1:15" s="3" customFormat="1" ht="19.5" thickBot="1" x14ac:dyDescent="0.25">
      <c r="A128" s="17">
        <v>121</v>
      </c>
      <c r="B128" s="164" t="s">
        <v>8</v>
      </c>
      <c r="C128" s="125">
        <f>SUM(D128:J128)</f>
        <v>55.204329999999999</v>
      </c>
      <c r="D128" s="347">
        <v>55.204329999999999</v>
      </c>
      <c r="E128" s="350">
        <v>0</v>
      </c>
      <c r="F128" s="348">
        <v>0</v>
      </c>
      <c r="G128" s="347">
        <v>0</v>
      </c>
      <c r="H128" s="348">
        <v>0</v>
      </c>
      <c r="I128" s="429">
        <v>0</v>
      </c>
      <c r="J128" s="348">
        <v>0</v>
      </c>
      <c r="K128" s="348">
        <v>0</v>
      </c>
      <c r="L128" s="348">
        <v>0</v>
      </c>
      <c r="M128" s="348">
        <v>0</v>
      </c>
      <c r="N128" s="123"/>
    </row>
    <row r="129" spans="1:14" s="3" customFormat="1" ht="164.25" customHeight="1" thickBot="1" x14ac:dyDescent="0.25">
      <c r="A129" s="17">
        <v>122</v>
      </c>
      <c r="B129" s="155" t="s">
        <v>19</v>
      </c>
      <c r="C129" s="75">
        <f t="shared" ref="C129:C151" si="59">SUM(D129:M129)</f>
        <v>3172847.1863299999</v>
      </c>
      <c r="D129" s="156">
        <f t="shared" ref="D129:M129" si="60">D130</f>
        <v>197804</v>
      </c>
      <c r="E129" s="157">
        <f>E130</f>
        <v>216565.5</v>
      </c>
      <c r="F129" s="142">
        <f t="shared" si="60"/>
        <v>227386.19999999998</v>
      </c>
      <c r="G129" s="156">
        <f t="shared" si="60"/>
        <v>235028.69999999998</v>
      </c>
      <c r="H129" s="142">
        <f t="shared" si="60"/>
        <v>252182.3</v>
      </c>
      <c r="I129" s="426">
        <f>I130</f>
        <v>295069.49</v>
      </c>
      <c r="J129" s="142">
        <f t="shared" si="60"/>
        <v>381556.27</v>
      </c>
      <c r="K129" s="142">
        <f t="shared" si="60"/>
        <v>442027.82633000001</v>
      </c>
      <c r="L129" s="142">
        <f t="shared" si="60"/>
        <v>443977.6</v>
      </c>
      <c r="M129" s="142">
        <f t="shared" si="60"/>
        <v>481249.3</v>
      </c>
      <c r="N129" s="158" t="s">
        <v>112</v>
      </c>
    </row>
    <row r="130" spans="1:14" s="3" customFormat="1" ht="19.5" thickBot="1" x14ac:dyDescent="0.25">
      <c r="A130" s="17">
        <v>123</v>
      </c>
      <c r="B130" s="164" t="s">
        <v>6</v>
      </c>
      <c r="C130" s="125">
        <f t="shared" si="59"/>
        <v>3172847.1863299999</v>
      </c>
      <c r="D130" s="347">
        <v>197804</v>
      </c>
      <c r="E130" s="350">
        <v>216565.5</v>
      </c>
      <c r="F130" s="348">
        <f>226795.4+590.8</f>
        <v>227386.19999999998</v>
      </c>
      <c r="G130" s="347">
        <f>232313.8+2714.9</f>
        <v>235028.69999999998</v>
      </c>
      <c r="H130" s="348">
        <v>252182.3</v>
      </c>
      <c r="I130" s="429">
        <v>295069.49</v>
      </c>
      <c r="J130" s="348">
        <v>381556.27</v>
      </c>
      <c r="K130" s="531">
        <f>399300+42727.82633</f>
        <v>442027.82633000001</v>
      </c>
      <c r="L130" s="531">
        <v>443977.6</v>
      </c>
      <c r="M130" s="531">
        <v>481249.3</v>
      </c>
      <c r="N130" s="123"/>
    </row>
    <row r="131" spans="1:14" s="3" customFormat="1" ht="149.25" customHeight="1" thickBot="1" x14ac:dyDescent="0.25">
      <c r="A131" s="403">
        <v>124</v>
      </c>
      <c r="B131" s="155" t="s">
        <v>165</v>
      </c>
      <c r="C131" s="75">
        <f t="shared" si="59"/>
        <v>558265.951</v>
      </c>
      <c r="D131" s="156">
        <f t="shared" ref="D131:M131" si="61">D132</f>
        <v>38740.300000000003</v>
      </c>
      <c r="E131" s="157">
        <f t="shared" si="61"/>
        <v>41844.199999999997</v>
      </c>
      <c r="F131" s="142">
        <f t="shared" si="61"/>
        <v>43948.5</v>
      </c>
      <c r="G131" s="156">
        <f t="shared" si="61"/>
        <v>45781</v>
      </c>
      <c r="H131" s="142">
        <f t="shared" si="61"/>
        <v>49338.684999999998</v>
      </c>
      <c r="I131" s="426">
        <f t="shared" si="61"/>
        <v>54516.9</v>
      </c>
      <c r="J131" s="142">
        <f t="shared" si="61"/>
        <v>60494.866000000002</v>
      </c>
      <c r="K131" s="142">
        <f t="shared" si="61"/>
        <v>71690.5</v>
      </c>
      <c r="L131" s="142">
        <f t="shared" si="61"/>
        <v>74466</v>
      </c>
      <c r="M131" s="142">
        <f t="shared" si="61"/>
        <v>77445</v>
      </c>
      <c r="N131" s="158" t="s">
        <v>113</v>
      </c>
    </row>
    <row r="132" spans="1:14" s="3" customFormat="1" ht="20.25" customHeight="1" thickBot="1" x14ac:dyDescent="0.35">
      <c r="A132" s="17">
        <v>125</v>
      </c>
      <c r="B132" s="165" t="s">
        <v>6</v>
      </c>
      <c r="C132" s="125">
        <f t="shared" si="59"/>
        <v>558265.951</v>
      </c>
      <c r="D132" s="361">
        <v>38740.300000000003</v>
      </c>
      <c r="E132" s="362">
        <v>41844.199999999997</v>
      </c>
      <c r="F132" s="363">
        <v>43948.5</v>
      </c>
      <c r="G132" s="361">
        <v>45781</v>
      </c>
      <c r="H132" s="363">
        <v>49338.684999999998</v>
      </c>
      <c r="I132" s="441">
        <v>54516.9</v>
      </c>
      <c r="J132" s="363">
        <v>60494.866000000002</v>
      </c>
      <c r="K132" s="532">
        <v>71690.5</v>
      </c>
      <c r="L132" s="532">
        <v>74466</v>
      </c>
      <c r="M132" s="532">
        <v>77445</v>
      </c>
      <c r="N132" s="168"/>
    </row>
    <row r="133" spans="1:14" s="3" customFormat="1" ht="163.5" customHeight="1" thickBot="1" x14ac:dyDescent="0.25">
      <c r="A133" s="17">
        <v>126</v>
      </c>
      <c r="B133" s="155" t="s">
        <v>20</v>
      </c>
      <c r="C133" s="75">
        <f t="shared" si="59"/>
        <v>123588.98199999999</v>
      </c>
      <c r="D133" s="156">
        <f t="shared" ref="D133:M133" si="62">D134</f>
        <v>6991.6719999999996</v>
      </c>
      <c r="E133" s="157">
        <f t="shared" si="62"/>
        <v>8524.2000000000007</v>
      </c>
      <c r="F133" s="142">
        <f t="shared" si="62"/>
        <v>15160.2</v>
      </c>
      <c r="G133" s="156">
        <f t="shared" si="62"/>
        <v>12195.4</v>
      </c>
      <c r="H133" s="142">
        <f t="shared" si="62"/>
        <v>14584.6</v>
      </c>
      <c r="I133" s="426">
        <f t="shared" si="62"/>
        <v>12577.81</v>
      </c>
      <c r="J133" s="142">
        <f t="shared" si="62"/>
        <v>14939.4</v>
      </c>
      <c r="K133" s="142">
        <f t="shared" si="62"/>
        <v>12579.9</v>
      </c>
      <c r="L133" s="142">
        <f t="shared" si="62"/>
        <v>12762.6</v>
      </c>
      <c r="M133" s="142">
        <f t="shared" si="62"/>
        <v>13273.2</v>
      </c>
      <c r="N133" s="158" t="s">
        <v>126</v>
      </c>
    </row>
    <row r="134" spans="1:14" s="3" customFormat="1" ht="18" customHeight="1" thickBot="1" x14ac:dyDescent="0.35">
      <c r="A134" s="17">
        <v>127</v>
      </c>
      <c r="B134" s="165" t="s">
        <v>6</v>
      </c>
      <c r="C134" s="125">
        <f t="shared" si="59"/>
        <v>123588.98199999999</v>
      </c>
      <c r="D134" s="361">
        <v>6991.6719999999996</v>
      </c>
      <c r="E134" s="362">
        <v>8524.2000000000007</v>
      </c>
      <c r="F134" s="363">
        <f>8962.2+6198</f>
        <v>15160.2</v>
      </c>
      <c r="G134" s="361">
        <f>12195.4</f>
        <v>12195.4</v>
      </c>
      <c r="H134" s="363">
        <v>14584.6</v>
      </c>
      <c r="I134" s="441">
        <v>12577.81</v>
      </c>
      <c r="J134" s="363">
        <f>11882+3057.4</f>
        <v>14939.4</v>
      </c>
      <c r="K134" s="532">
        <f>12272+307.9</f>
        <v>12579.9</v>
      </c>
      <c r="L134" s="532">
        <v>12762.6</v>
      </c>
      <c r="M134" s="532">
        <v>13273.2</v>
      </c>
      <c r="N134" s="168"/>
    </row>
    <row r="135" spans="1:14" s="3" customFormat="1" ht="66" customHeight="1" thickBot="1" x14ac:dyDescent="0.25">
      <c r="A135" s="17">
        <v>128</v>
      </c>
      <c r="B135" s="169" t="s">
        <v>26</v>
      </c>
      <c r="C135" s="59">
        <f t="shared" si="59"/>
        <v>255813.6</v>
      </c>
      <c r="D135" s="63">
        <f t="shared" ref="D135:M135" si="63">D136</f>
        <v>21985</v>
      </c>
      <c r="E135" s="61">
        <f t="shared" si="63"/>
        <v>24148</v>
      </c>
      <c r="F135" s="62">
        <f t="shared" si="63"/>
        <v>23495.5</v>
      </c>
      <c r="G135" s="63">
        <f t="shared" si="63"/>
        <v>16071</v>
      </c>
      <c r="H135" s="62">
        <f t="shared" si="63"/>
        <v>19351</v>
      </c>
      <c r="I135" s="64">
        <f t="shared" si="63"/>
        <v>19198.5</v>
      </c>
      <c r="J135" s="62">
        <f t="shared" si="63"/>
        <v>32735.599999999999</v>
      </c>
      <c r="K135" s="62">
        <f t="shared" si="63"/>
        <v>31660</v>
      </c>
      <c r="L135" s="62">
        <f t="shared" si="63"/>
        <v>32926</v>
      </c>
      <c r="M135" s="62">
        <f t="shared" si="63"/>
        <v>34243</v>
      </c>
      <c r="N135" s="62" t="s">
        <v>30</v>
      </c>
    </row>
    <row r="136" spans="1:14" ht="21.75" customHeight="1" thickBot="1" x14ac:dyDescent="0.35">
      <c r="A136" s="17">
        <v>129</v>
      </c>
      <c r="B136" s="170" t="s">
        <v>6</v>
      </c>
      <c r="C136" s="115">
        <f t="shared" si="59"/>
        <v>255813.6</v>
      </c>
      <c r="D136" s="365">
        <v>21985</v>
      </c>
      <c r="E136" s="366">
        <v>24148</v>
      </c>
      <c r="F136" s="367">
        <v>23495.5</v>
      </c>
      <c r="G136" s="365">
        <v>16071</v>
      </c>
      <c r="H136" s="367">
        <v>19351</v>
      </c>
      <c r="I136" s="442">
        <v>19198.5</v>
      </c>
      <c r="J136" s="367">
        <v>32735.599999999999</v>
      </c>
      <c r="K136" s="533">
        <v>31660</v>
      </c>
      <c r="L136" s="533">
        <v>32926</v>
      </c>
      <c r="M136" s="533">
        <v>34243</v>
      </c>
      <c r="N136" s="54"/>
    </row>
    <row r="137" spans="1:14" ht="159" customHeight="1" thickBot="1" x14ac:dyDescent="0.3">
      <c r="A137" s="17">
        <v>130</v>
      </c>
      <c r="B137" s="155" t="s">
        <v>27</v>
      </c>
      <c r="C137" s="172">
        <f t="shared" si="59"/>
        <v>5.4</v>
      </c>
      <c r="D137" s="173">
        <f t="shared" ref="D137:M137" si="64">D138</f>
        <v>5.4</v>
      </c>
      <c r="E137" s="174">
        <f>E138</f>
        <v>0</v>
      </c>
      <c r="F137" s="175">
        <f t="shared" si="64"/>
        <v>0</v>
      </c>
      <c r="G137" s="173">
        <f t="shared" si="64"/>
        <v>0</v>
      </c>
      <c r="H137" s="175">
        <f t="shared" si="64"/>
        <v>0</v>
      </c>
      <c r="I137" s="318">
        <f t="shared" si="64"/>
        <v>0</v>
      </c>
      <c r="J137" s="175">
        <f t="shared" si="64"/>
        <v>0</v>
      </c>
      <c r="K137" s="175">
        <f t="shared" si="64"/>
        <v>0</v>
      </c>
      <c r="L137" s="175">
        <f t="shared" si="64"/>
        <v>0</v>
      </c>
      <c r="M137" s="175">
        <f t="shared" si="64"/>
        <v>0</v>
      </c>
      <c r="N137" s="142" t="s">
        <v>114</v>
      </c>
    </row>
    <row r="138" spans="1:14" ht="17.25" customHeight="1" thickBot="1" x14ac:dyDescent="0.35">
      <c r="A138" s="17">
        <v>131</v>
      </c>
      <c r="B138" s="176" t="s">
        <v>6</v>
      </c>
      <c r="C138" s="177">
        <f t="shared" si="59"/>
        <v>5.4</v>
      </c>
      <c r="D138" s="368">
        <v>5.4</v>
      </c>
      <c r="E138" s="369">
        <v>0</v>
      </c>
      <c r="F138" s="370">
        <v>0</v>
      </c>
      <c r="G138" s="368">
        <v>0</v>
      </c>
      <c r="H138" s="370">
        <v>0</v>
      </c>
      <c r="I138" s="398">
        <v>0</v>
      </c>
      <c r="J138" s="370">
        <v>0</v>
      </c>
      <c r="K138" s="370">
        <v>0</v>
      </c>
      <c r="L138" s="370">
        <v>0</v>
      </c>
      <c r="M138" s="370">
        <v>0</v>
      </c>
      <c r="N138" s="179"/>
    </row>
    <row r="139" spans="1:14" ht="68.25" customHeight="1" thickBot="1" x14ac:dyDescent="0.3">
      <c r="A139" s="17">
        <v>132</v>
      </c>
      <c r="B139" s="155" t="s">
        <v>35</v>
      </c>
      <c r="C139" s="172">
        <f t="shared" si="59"/>
        <v>17738.131000000001</v>
      </c>
      <c r="D139" s="173">
        <f t="shared" ref="D139:M141" si="65">D140</f>
        <v>13834.099</v>
      </c>
      <c r="E139" s="174">
        <f t="shared" si="65"/>
        <v>0</v>
      </c>
      <c r="F139" s="175">
        <f t="shared" si="65"/>
        <v>0</v>
      </c>
      <c r="G139" s="173">
        <f t="shared" si="65"/>
        <v>0</v>
      </c>
      <c r="H139" s="175">
        <f t="shared" si="65"/>
        <v>3904.0320000000002</v>
      </c>
      <c r="I139" s="318">
        <f t="shared" si="65"/>
        <v>0</v>
      </c>
      <c r="J139" s="175">
        <f t="shared" si="65"/>
        <v>0</v>
      </c>
      <c r="K139" s="175">
        <f t="shared" si="65"/>
        <v>0</v>
      </c>
      <c r="L139" s="175">
        <f t="shared" si="65"/>
        <v>0</v>
      </c>
      <c r="M139" s="175">
        <f t="shared" si="65"/>
        <v>0</v>
      </c>
      <c r="N139" s="158" t="s">
        <v>44</v>
      </c>
    </row>
    <row r="140" spans="1:14" ht="20.25" customHeight="1" thickBot="1" x14ac:dyDescent="0.35">
      <c r="A140" s="17">
        <v>133</v>
      </c>
      <c r="B140" s="165" t="s">
        <v>6</v>
      </c>
      <c r="C140" s="180">
        <f t="shared" si="59"/>
        <v>17738.131000000001</v>
      </c>
      <c r="D140" s="361">
        <v>13834.099</v>
      </c>
      <c r="E140" s="362">
        <v>0</v>
      </c>
      <c r="F140" s="363">
        <v>0</v>
      </c>
      <c r="G140" s="361">
        <v>0</v>
      </c>
      <c r="H140" s="363">
        <v>3904.0320000000002</v>
      </c>
      <c r="I140" s="441">
        <v>0</v>
      </c>
      <c r="J140" s="363">
        <v>0</v>
      </c>
      <c r="K140" s="363">
        <v>0</v>
      </c>
      <c r="L140" s="363">
        <v>0</v>
      </c>
      <c r="M140" s="363">
        <v>0</v>
      </c>
      <c r="N140" s="168"/>
    </row>
    <row r="141" spans="1:14" ht="39.75" customHeight="1" thickBot="1" x14ac:dyDescent="0.3">
      <c r="A141" s="17">
        <v>134</v>
      </c>
      <c r="B141" s="181" t="s">
        <v>76</v>
      </c>
      <c r="C141" s="172">
        <f t="shared" si="59"/>
        <v>3091.9075999999995</v>
      </c>
      <c r="D141" s="173">
        <v>0</v>
      </c>
      <c r="E141" s="174">
        <v>0</v>
      </c>
      <c r="F141" s="175">
        <f>F142</f>
        <v>233.565</v>
      </c>
      <c r="G141" s="173">
        <f t="shared" si="65"/>
        <v>457.28399999999999</v>
      </c>
      <c r="H141" s="175">
        <f t="shared" si="65"/>
        <v>245.73400000000001</v>
      </c>
      <c r="I141" s="318">
        <f t="shared" si="65"/>
        <v>348.86500000000001</v>
      </c>
      <c r="J141" s="175">
        <f t="shared" si="65"/>
        <v>367.7946</v>
      </c>
      <c r="K141" s="175">
        <f t="shared" si="65"/>
        <v>467.09899999999999</v>
      </c>
      <c r="L141" s="175">
        <f t="shared" si="65"/>
        <v>485.78300000000002</v>
      </c>
      <c r="M141" s="175">
        <f t="shared" si="65"/>
        <v>485.78300000000002</v>
      </c>
      <c r="N141" s="175"/>
    </row>
    <row r="142" spans="1:14" ht="20.25" customHeight="1" thickBot="1" x14ac:dyDescent="0.35">
      <c r="A142" s="17">
        <v>135</v>
      </c>
      <c r="B142" s="176" t="s">
        <v>8</v>
      </c>
      <c r="C142" s="177">
        <f t="shared" si="59"/>
        <v>3091.9075999999995</v>
      </c>
      <c r="D142" s="368">
        <v>0</v>
      </c>
      <c r="E142" s="369">
        <v>0</v>
      </c>
      <c r="F142" s="370">
        <v>233.565</v>
      </c>
      <c r="G142" s="368">
        <v>457.28399999999999</v>
      </c>
      <c r="H142" s="370">
        <v>245.73400000000001</v>
      </c>
      <c r="I142" s="398">
        <v>348.86500000000001</v>
      </c>
      <c r="J142" s="372">
        <v>367.7946</v>
      </c>
      <c r="K142" s="534">
        <v>467.09899999999999</v>
      </c>
      <c r="L142" s="534">
        <v>485.78300000000002</v>
      </c>
      <c r="M142" s="534">
        <v>485.78300000000002</v>
      </c>
      <c r="N142" s="179"/>
    </row>
    <row r="143" spans="1:14" ht="155.25" customHeight="1" thickBot="1" x14ac:dyDescent="0.3">
      <c r="A143" s="17">
        <v>136</v>
      </c>
      <c r="B143" s="155" t="s">
        <v>180</v>
      </c>
      <c r="C143" s="172">
        <f t="shared" si="59"/>
        <v>156138.29999999999</v>
      </c>
      <c r="D143" s="173">
        <v>0</v>
      </c>
      <c r="E143" s="174">
        <v>0</v>
      </c>
      <c r="F143" s="175">
        <f t="shared" ref="F143:M143" si="66">F144</f>
        <v>7516.4</v>
      </c>
      <c r="G143" s="182">
        <f t="shared" si="66"/>
        <v>22010.3</v>
      </c>
      <c r="H143" s="182">
        <f t="shared" si="66"/>
        <v>21561</v>
      </c>
      <c r="I143" s="443">
        <f t="shared" si="66"/>
        <v>21411.4</v>
      </c>
      <c r="J143" s="182">
        <f t="shared" si="66"/>
        <v>39977.9</v>
      </c>
      <c r="K143" s="182">
        <f t="shared" si="66"/>
        <v>43661.3</v>
      </c>
      <c r="L143" s="182">
        <f t="shared" si="66"/>
        <v>0</v>
      </c>
      <c r="M143" s="182">
        <f t="shared" si="66"/>
        <v>0</v>
      </c>
      <c r="N143" s="158" t="s">
        <v>85</v>
      </c>
    </row>
    <row r="144" spans="1:14" ht="18" customHeight="1" thickBot="1" x14ac:dyDescent="0.35">
      <c r="A144" s="17">
        <v>137</v>
      </c>
      <c r="B144" s="176" t="s">
        <v>7</v>
      </c>
      <c r="C144" s="184">
        <f t="shared" si="59"/>
        <v>156138.29999999999</v>
      </c>
      <c r="D144" s="368">
        <v>0</v>
      </c>
      <c r="E144" s="369">
        <v>0</v>
      </c>
      <c r="F144" s="370">
        <v>7516.4</v>
      </c>
      <c r="G144" s="371">
        <v>22010.3</v>
      </c>
      <c r="H144" s="371">
        <v>21561</v>
      </c>
      <c r="I144" s="444">
        <v>21411.4</v>
      </c>
      <c r="J144" s="372">
        <f>25259.5+14718.4</f>
        <v>39977.9</v>
      </c>
      <c r="K144" s="538">
        <f>43841-179.7</f>
        <v>43661.3</v>
      </c>
      <c r="L144" s="534">
        <v>0</v>
      </c>
      <c r="M144" s="534">
        <v>0</v>
      </c>
      <c r="N144" s="186"/>
    </row>
    <row r="145" spans="1:14" ht="86.25" customHeight="1" thickBot="1" x14ac:dyDescent="0.3">
      <c r="A145" s="17">
        <v>138</v>
      </c>
      <c r="B145" s="188" t="s">
        <v>186</v>
      </c>
      <c r="C145" s="172">
        <f t="shared" si="59"/>
        <v>123814.34599999998</v>
      </c>
      <c r="D145" s="173">
        <f t="shared" ref="D145:M145" si="67">D146</f>
        <v>0</v>
      </c>
      <c r="E145" s="174">
        <f t="shared" si="67"/>
        <v>0</v>
      </c>
      <c r="F145" s="175">
        <f t="shared" si="67"/>
        <v>7289.4139999999998</v>
      </c>
      <c r="G145" s="182">
        <f t="shared" si="67"/>
        <v>12982.331999999999</v>
      </c>
      <c r="H145" s="182">
        <f t="shared" si="67"/>
        <v>18996.599999999999</v>
      </c>
      <c r="I145" s="443">
        <f t="shared" si="67"/>
        <v>16435.099999999999</v>
      </c>
      <c r="J145" s="182">
        <f t="shared" si="67"/>
        <v>18642.900000000001</v>
      </c>
      <c r="K145" s="182">
        <f t="shared" si="67"/>
        <v>17454.900000000001</v>
      </c>
      <c r="L145" s="182">
        <f t="shared" si="67"/>
        <v>16314.2</v>
      </c>
      <c r="M145" s="182">
        <f t="shared" si="67"/>
        <v>15698.9</v>
      </c>
      <c r="N145" s="175" t="s">
        <v>86</v>
      </c>
    </row>
    <row r="146" spans="1:14" ht="21.75" customHeight="1" thickBot="1" x14ac:dyDescent="0.35">
      <c r="A146" s="17">
        <v>139</v>
      </c>
      <c r="B146" s="404" t="s">
        <v>7</v>
      </c>
      <c r="C146" s="180">
        <f t="shared" si="59"/>
        <v>123814.34599999998</v>
      </c>
      <c r="D146" s="361">
        <v>0</v>
      </c>
      <c r="E146" s="362">
        <v>0</v>
      </c>
      <c r="F146" s="363">
        <v>7289.4139999999998</v>
      </c>
      <c r="G146" s="373">
        <f>18201.3-5218.968</f>
        <v>12982.331999999999</v>
      </c>
      <c r="H146" s="373">
        <v>18996.599999999999</v>
      </c>
      <c r="I146" s="445">
        <v>16435.099999999999</v>
      </c>
      <c r="J146" s="364">
        <v>18642.900000000001</v>
      </c>
      <c r="K146" s="536">
        <v>17454.900000000001</v>
      </c>
      <c r="L146" s="536">
        <v>16314.2</v>
      </c>
      <c r="M146" s="536">
        <v>15698.9</v>
      </c>
      <c r="N146" s="190"/>
    </row>
    <row r="147" spans="1:14" ht="62.25" customHeight="1" thickBot="1" x14ac:dyDescent="0.3">
      <c r="A147" s="17">
        <v>140</v>
      </c>
      <c r="B147" s="188" t="s">
        <v>89</v>
      </c>
      <c r="C147" s="172">
        <f t="shared" si="59"/>
        <v>187.1</v>
      </c>
      <c r="D147" s="173">
        <f t="shared" ref="D147:M147" si="68">D148</f>
        <v>0</v>
      </c>
      <c r="E147" s="174">
        <f t="shared" si="68"/>
        <v>0</v>
      </c>
      <c r="F147" s="175">
        <f t="shared" si="68"/>
        <v>0</v>
      </c>
      <c r="G147" s="182">
        <f t="shared" si="68"/>
        <v>0</v>
      </c>
      <c r="H147" s="182">
        <f t="shared" si="68"/>
        <v>187.1</v>
      </c>
      <c r="I147" s="443">
        <f t="shared" si="68"/>
        <v>0</v>
      </c>
      <c r="J147" s="182">
        <f t="shared" si="68"/>
        <v>0</v>
      </c>
      <c r="K147" s="182">
        <f t="shared" si="68"/>
        <v>0</v>
      </c>
      <c r="L147" s="182">
        <f t="shared" si="68"/>
        <v>0</v>
      </c>
      <c r="M147" s="182">
        <f t="shared" si="68"/>
        <v>0</v>
      </c>
      <c r="N147" s="175" t="s">
        <v>91</v>
      </c>
    </row>
    <row r="148" spans="1:14" ht="15.75" customHeight="1" thickBot="1" x14ac:dyDescent="0.35">
      <c r="A148" s="17">
        <v>141</v>
      </c>
      <c r="B148" s="191" t="s">
        <v>8</v>
      </c>
      <c r="C148" s="177">
        <f t="shared" si="59"/>
        <v>187.1</v>
      </c>
      <c r="D148" s="368">
        <v>0</v>
      </c>
      <c r="E148" s="369">
        <v>0</v>
      </c>
      <c r="F148" s="370">
        <v>0</v>
      </c>
      <c r="G148" s="371">
        <v>0</v>
      </c>
      <c r="H148" s="371">
        <v>187.1</v>
      </c>
      <c r="I148" s="444">
        <v>0</v>
      </c>
      <c r="J148" s="370">
        <v>0</v>
      </c>
      <c r="K148" s="370">
        <v>0</v>
      </c>
      <c r="L148" s="370">
        <v>0</v>
      </c>
      <c r="M148" s="370">
        <v>0</v>
      </c>
      <c r="N148" s="186"/>
    </row>
    <row r="149" spans="1:14" ht="68.25" customHeight="1" thickBot="1" x14ac:dyDescent="0.3">
      <c r="A149" s="17">
        <v>142</v>
      </c>
      <c r="B149" s="193" t="s">
        <v>90</v>
      </c>
      <c r="C149" s="194">
        <f t="shared" si="59"/>
        <v>230</v>
      </c>
      <c r="D149" s="195">
        <v>0</v>
      </c>
      <c r="E149" s="196">
        <v>0</v>
      </c>
      <c r="F149" s="197">
        <v>0</v>
      </c>
      <c r="G149" s="198">
        <v>0</v>
      </c>
      <c r="H149" s="198">
        <f t="shared" ref="H149:M151" si="69">H150</f>
        <v>230</v>
      </c>
      <c r="I149" s="446">
        <f t="shared" si="69"/>
        <v>0</v>
      </c>
      <c r="J149" s="198">
        <f t="shared" si="69"/>
        <v>0</v>
      </c>
      <c r="K149" s="198">
        <f t="shared" si="69"/>
        <v>0</v>
      </c>
      <c r="L149" s="198">
        <f t="shared" si="69"/>
        <v>0</v>
      </c>
      <c r="M149" s="198">
        <f t="shared" si="69"/>
        <v>0</v>
      </c>
      <c r="N149" s="197" t="str">
        <f>N147</f>
        <v>п. 2.2.2.3</v>
      </c>
    </row>
    <row r="150" spans="1:14" ht="15.75" customHeight="1" thickBot="1" x14ac:dyDescent="0.3">
      <c r="A150" s="17">
        <v>143</v>
      </c>
      <c r="B150" s="200" t="s">
        <v>6</v>
      </c>
      <c r="C150" s="180">
        <f t="shared" si="59"/>
        <v>230</v>
      </c>
      <c r="D150" s="166">
        <v>0</v>
      </c>
      <c r="E150" s="167">
        <v>0</v>
      </c>
      <c r="F150" s="168">
        <v>0</v>
      </c>
      <c r="G150" s="189">
        <v>0</v>
      </c>
      <c r="H150" s="189">
        <v>230</v>
      </c>
      <c r="I150" s="447">
        <v>0</v>
      </c>
      <c r="J150" s="168">
        <v>0</v>
      </c>
      <c r="K150" s="168">
        <v>0</v>
      </c>
      <c r="L150" s="168">
        <v>0</v>
      </c>
      <c r="M150" s="168">
        <v>0</v>
      </c>
      <c r="N150" s="190"/>
    </row>
    <row r="151" spans="1:14" ht="99.75" customHeight="1" thickBot="1" x14ac:dyDescent="0.3">
      <c r="A151" s="17">
        <v>144</v>
      </c>
      <c r="B151" s="201" t="s">
        <v>130</v>
      </c>
      <c r="C151" s="172">
        <f t="shared" si="59"/>
        <v>4528.2569899999999</v>
      </c>
      <c r="D151" s="173">
        <v>0</v>
      </c>
      <c r="E151" s="175">
        <v>0</v>
      </c>
      <c r="F151" s="173">
        <v>0</v>
      </c>
      <c r="G151" s="175">
        <v>0</v>
      </c>
      <c r="H151" s="173">
        <v>0</v>
      </c>
      <c r="I151" s="318">
        <f>I152</f>
        <v>1254.3499999999999</v>
      </c>
      <c r="J151" s="175">
        <f t="shared" si="69"/>
        <v>3273.90699</v>
      </c>
      <c r="K151" s="175">
        <v>0</v>
      </c>
      <c r="L151" s="173">
        <v>0</v>
      </c>
      <c r="M151" s="175">
        <v>0</v>
      </c>
      <c r="N151" s="202" t="s">
        <v>128</v>
      </c>
    </row>
    <row r="152" spans="1:14" ht="18.75" customHeight="1" thickBot="1" x14ac:dyDescent="0.35">
      <c r="A152" s="17">
        <v>145</v>
      </c>
      <c r="B152" s="203" t="s">
        <v>6</v>
      </c>
      <c r="C152" s="177">
        <f t="shared" ref="C152:C164" si="70">SUM(D152:M152)</f>
        <v>4528.2569899999999</v>
      </c>
      <c r="D152" s="368">
        <v>0</v>
      </c>
      <c r="E152" s="370">
        <v>0</v>
      </c>
      <c r="F152" s="368">
        <v>0</v>
      </c>
      <c r="G152" s="370">
        <v>0</v>
      </c>
      <c r="H152" s="368">
        <v>0</v>
      </c>
      <c r="I152" s="397">
        <v>1254.3499999999999</v>
      </c>
      <c r="J152" s="368">
        <v>3273.90699</v>
      </c>
      <c r="K152" s="370">
        <v>0</v>
      </c>
      <c r="L152" s="368">
        <v>0</v>
      </c>
      <c r="M152" s="370">
        <v>0</v>
      </c>
      <c r="N152" s="187"/>
    </row>
    <row r="153" spans="1:14" ht="120.75" customHeight="1" thickBot="1" x14ac:dyDescent="0.3">
      <c r="A153" s="403">
        <v>146</v>
      </c>
      <c r="B153" s="204" t="s">
        <v>187</v>
      </c>
      <c r="C153" s="172">
        <f t="shared" si="70"/>
        <v>596.79999999999995</v>
      </c>
      <c r="D153" s="185">
        <f t="shared" ref="D153:M163" si="71">D154</f>
        <v>0</v>
      </c>
      <c r="E153" s="175">
        <f t="shared" si="71"/>
        <v>0</v>
      </c>
      <c r="F153" s="185">
        <f t="shared" si="71"/>
        <v>0</v>
      </c>
      <c r="G153" s="174">
        <f t="shared" si="71"/>
        <v>0</v>
      </c>
      <c r="H153" s="175">
        <f t="shared" si="71"/>
        <v>0</v>
      </c>
      <c r="I153" s="443">
        <f t="shared" si="71"/>
        <v>12.5</v>
      </c>
      <c r="J153" s="185">
        <f t="shared" si="71"/>
        <v>151.19999999999999</v>
      </c>
      <c r="K153" s="175">
        <f t="shared" si="71"/>
        <v>138.69999999999999</v>
      </c>
      <c r="L153" s="185">
        <f t="shared" si="71"/>
        <v>144.30000000000001</v>
      </c>
      <c r="M153" s="175">
        <f t="shared" si="71"/>
        <v>150.1</v>
      </c>
      <c r="N153" s="187" t="str">
        <f>N137</f>
        <v>п. 2.2.4.1</v>
      </c>
    </row>
    <row r="154" spans="1:14" ht="17.25" customHeight="1" thickBot="1" x14ac:dyDescent="0.35">
      <c r="A154" s="17">
        <v>147</v>
      </c>
      <c r="B154" s="176" t="s">
        <v>6</v>
      </c>
      <c r="C154" s="177">
        <f t="shared" si="70"/>
        <v>596.79999999999995</v>
      </c>
      <c r="D154" s="368">
        <v>0</v>
      </c>
      <c r="E154" s="370">
        <v>0</v>
      </c>
      <c r="F154" s="368">
        <v>0</v>
      </c>
      <c r="G154" s="369">
        <v>0</v>
      </c>
      <c r="H154" s="370">
        <v>0</v>
      </c>
      <c r="I154" s="448">
        <v>12.5</v>
      </c>
      <c r="J154" s="368">
        <v>151.19999999999999</v>
      </c>
      <c r="K154" s="471">
        <v>138.69999999999999</v>
      </c>
      <c r="L154" s="513">
        <v>144.30000000000001</v>
      </c>
      <c r="M154" s="471">
        <v>150.1</v>
      </c>
      <c r="N154" s="187"/>
    </row>
    <row r="155" spans="1:14" ht="85.5" customHeight="1" thickBot="1" x14ac:dyDescent="0.3">
      <c r="A155" s="17">
        <v>148</v>
      </c>
      <c r="B155" s="201" t="s">
        <v>181</v>
      </c>
      <c r="C155" s="172">
        <f t="shared" si="70"/>
        <v>1916.6</v>
      </c>
      <c r="D155" s="185">
        <f t="shared" si="71"/>
        <v>0</v>
      </c>
      <c r="E155" s="175">
        <f t="shared" si="71"/>
        <v>0</v>
      </c>
      <c r="F155" s="185">
        <f t="shared" si="71"/>
        <v>0</v>
      </c>
      <c r="G155" s="174">
        <f t="shared" si="71"/>
        <v>0</v>
      </c>
      <c r="H155" s="175">
        <f t="shared" si="71"/>
        <v>0</v>
      </c>
      <c r="I155" s="443">
        <f t="shared" si="71"/>
        <v>0</v>
      </c>
      <c r="J155" s="185">
        <f t="shared" si="71"/>
        <v>479.1</v>
      </c>
      <c r="K155" s="175">
        <f t="shared" si="71"/>
        <v>1437.5</v>
      </c>
      <c r="L155" s="185">
        <f t="shared" si="71"/>
        <v>0</v>
      </c>
      <c r="M155" s="175">
        <f t="shared" si="71"/>
        <v>0</v>
      </c>
      <c r="N155" s="175"/>
    </row>
    <row r="156" spans="1:14" ht="17.25" customHeight="1" thickBot="1" x14ac:dyDescent="0.35">
      <c r="A156" s="17">
        <v>149</v>
      </c>
      <c r="B156" s="301" t="s">
        <v>7</v>
      </c>
      <c r="C156" s="177">
        <f t="shared" si="70"/>
        <v>1916.6</v>
      </c>
      <c r="D156" s="368">
        <v>0</v>
      </c>
      <c r="E156" s="370">
        <v>0</v>
      </c>
      <c r="F156" s="368">
        <v>0</v>
      </c>
      <c r="G156" s="369">
        <v>0</v>
      </c>
      <c r="H156" s="370">
        <v>0</v>
      </c>
      <c r="I156" s="448">
        <v>0</v>
      </c>
      <c r="J156" s="418">
        <v>479.1</v>
      </c>
      <c r="K156" s="538">
        <v>1437.5</v>
      </c>
      <c r="L156" s="537">
        <v>0</v>
      </c>
      <c r="M156" s="534">
        <v>0</v>
      </c>
      <c r="N156" s="186"/>
    </row>
    <row r="157" spans="1:14" ht="32.25" thickBot="1" x14ac:dyDescent="0.3">
      <c r="A157" s="17">
        <v>150</v>
      </c>
      <c r="B157" s="201" t="s">
        <v>137</v>
      </c>
      <c r="C157" s="172">
        <f t="shared" si="70"/>
        <v>91.065889999999996</v>
      </c>
      <c r="D157" s="185">
        <f t="shared" si="71"/>
        <v>0</v>
      </c>
      <c r="E157" s="175">
        <f t="shared" si="71"/>
        <v>0</v>
      </c>
      <c r="F157" s="185">
        <f t="shared" si="71"/>
        <v>0</v>
      </c>
      <c r="G157" s="174">
        <f t="shared" si="71"/>
        <v>0</v>
      </c>
      <c r="H157" s="175">
        <f t="shared" si="71"/>
        <v>0</v>
      </c>
      <c r="I157" s="443">
        <f t="shared" si="71"/>
        <v>0</v>
      </c>
      <c r="J157" s="185">
        <f t="shared" si="71"/>
        <v>71.77028</v>
      </c>
      <c r="K157" s="175">
        <f t="shared" si="71"/>
        <v>19.29561</v>
      </c>
      <c r="L157" s="185">
        <f t="shared" si="71"/>
        <v>0</v>
      </c>
      <c r="M157" s="175">
        <f t="shared" si="71"/>
        <v>0</v>
      </c>
      <c r="N157" s="175"/>
    </row>
    <row r="158" spans="1:14" ht="17.25" customHeight="1" thickBot="1" x14ac:dyDescent="0.35">
      <c r="A158" s="17">
        <v>151</v>
      </c>
      <c r="B158" s="301" t="s">
        <v>8</v>
      </c>
      <c r="C158" s="177">
        <f t="shared" si="70"/>
        <v>91.065889999999996</v>
      </c>
      <c r="D158" s="368">
        <v>0</v>
      </c>
      <c r="E158" s="370">
        <v>0</v>
      </c>
      <c r="F158" s="368">
        <v>0</v>
      </c>
      <c r="G158" s="369">
        <v>0</v>
      </c>
      <c r="H158" s="370">
        <v>0</v>
      </c>
      <c r="I158" s="448">
        <v>0</v>
      </c>
      <c r="J158" s="418">
        <v>71.77028</v>
      </c>
      <c r="K158" s="370">
        <v>19.29561</v>
      </c>
      <c r="L158" s="368">
        <v>0</v>
      </c>
      <c r="M158" s="370">
        <v>0</v>
      </c>
      <c r="N158" s="186"/>
    </row>
    <row r="159" spans="1:14" ht="54.75" customHeight="1" thickBot="1" x14ac:dyDescent="0.3">
      <c r="A159" s="17">
        <v>152</v>
      </c>
      <c r="B159" s="201" t="s">
        <v>138</v>
      </c>
      <c r="C159" s="172">
        <f t="shared" si="70"/>
        <v>2472</v>
      </c>
      <c r="D159" s="185">
        <f t="shared" si="71"/>
        <v>0</v>
      </c>
      <c r="E159" s="175">
        <f t="shared" si="71"/>
        <v>0</v>
      </c>
      <c r="F159" s="185">
        <f t="shared" si="71"/>
        <v>0</v>
      </c>
      <c r="G159" s="174">
        <f t="shared" si="71"/>
        <v>0</v>
      </c>
      <c r="H159" s="175">
        <f t="shared" si="71"/>
        <v>0</v>
      </c>
      <c r="I159" s="443">
        <f t="shared" si="71"/>
        <v>0</v>
      </c>
      <c r="J159" s="185">
        <f t="shared" si="71"/>
        <v>0</v>
      </c>
      <c r="K159" s="175">
        <f t="shared" si="71"/>
        <v>2472</v>
      </c>
      <c r="L159" s="185">
        <f t="shared" si="71"/>
        <v>0</v>
      </c>
      <c r="M159" s="175">
        <f t="shared" si="71"/>
        <v>0</v>
      </c>
      <c r="N159" s="175"/>
    </row>
    <row r="160" spans="1:14" ht="17.25" customHeight="1" thickBot="1" x14ac:dyDescent="0.35">
      <c r="A160" s="17">
        <v>153</v>
      </c>
      <c r="B160" s="301" t="s">
        <v>8</v>
      </c>
      <c r="C160" s="177">
        <f t="shared" si="70"/>
        <v>2472</v>
      </c>
      <c r="D160" s="368">
        <v>0</v>
      </c>
      <c r="E160" s="370">
        <v>0</v>
      </c>
      <c r="F160" s="368">
        <v>0</v>
      </c>
      <c r="G160" s="369">
        <v>0</v>
      </c>
      <c r="H160" s="370">
        <v>0</v>
      </c>
      <c r="I160" s="448">
        <v>0</v>
      </c>
      <c r="J160" s="368">
        <v>0</v>
      </c>
      <c r="K160" s="534">
        <v>2472</v>
      </c>
      <c r="L160" s="537">
        <v>0</v>
      </c>
      <c r="M160" s="534">
        <v>0</v>
      </c>
      <c r="N160" s="186"/>
    </row>
    <row r="161" spans="1:15" ht="51" customHeight="1" thickBot="1" x14ac:dyDescent="0.3">
      <c r="A161" s="522">
        <v>154</v>
      </c>
      <c r="B161" s="476" t="s">
        <v>166</v>
      </c>
      <c r="C161" s="172">
        <f t="shared" si="70"/>
        <v>5104</v>
      </c>
      <c r="D161" s="185">
        <f t="shared" si="71"/>
        <v>0</v>
      </c>
      <c r="E161" s="175">
        <f t="shared" si="71"/>
        <v>0</v>
      </c>
      <c r="F161" s="185">
        <f t="shared" si="71"/>
        <v>0</v>
      </c>
      <c r="G161" s="174">
        <f t="shared" si="71"/>
        <v>0</v>
      </c>
      <c r="H161" s="175">
        <f t="shared" si="71"/>
        <v>0</v>
      </c>
      <c r="I161" s="443">
        <f t="shared" si="71"/>
        <v>0</v>
      </c>
      <c r="J161" s="185">
        <f t="shared" si="71"/>
        <v>0</v>
      </c>
      <c r="K161" s="175">
        <f>K162</f>
        <v>5104</v>
      </c>
      <c r="L161" s="185">
        <f t="shared" si="71"/>
        <v>0</v>
      </c>
      <c r="M161" s="175">
        <f t="shared" si="71"/>
        <v>0</v>
      </c>
      <c r="N161" s="175"/>
    </row>
    <row r="162" spans="1:15" ht="17.25" customHeight="1" thickBot="1" x14ac:dyDescent="0.35">
      <c r="A162" s="17">
        <v>155</v>
      </c>
      <c r="B162" s="301" t="s">
        <v>6</v>
      </c>
      <c r="C162" s="177">
        <f t="shared" si="70"/>
        <v>5104</v>
      </c>
      <c r="D162" s="368">
        <v>0</v>
      </c>
      <c r="E162" s="370">
        <v>0</v>
      </c>
      <c r="F162" s="368">
        <v>0</v>
      </c>
      <c r="G162" s="369">
        <v>0</v>
      </c>
      <c r="H162" s="370">
        <v>0</v>
      </c>
      <c r="I162" s="448">
        <v>0</v>
      </c>
      <c r="J162" s="368">
        <v>0</v>
      </c>
      <c r="K162" s="534">
        <v>5104</v>
      </c>
      <c r="L162" s="537">
        <v>0</v>
      </c>
      <c r="M162" s="534">
        <v>0</v>
      </c>
      <c r="N162" s="186"/>
    </row>
    <row r="163" spans="1:15" ht="51.75" customHeight="1" thickBot="1" x14ac:dyDescent="0.3">
      <c r="A163" s="17">
        <v>156</v>
      </c>
      <c r="B163" s="476" t="s">
        <v>176</v>
      </c>
      <c r="C163" s="172">
        <f t="shared" si="70"/>
        <v>5104</v>
      </c>
      <c r="D163" s="185">
        <v>0</v>
      </c>
      <c r="E163" s="186">
        <v>0</v>
      </c>
      <c r="F163" s="185">
        <v>0</v>
      </c>
      <c r="G163" s="524">
        <v>0</v>
      </c>
      <c r="H163" s="186">
        <v>0</v>
      </c>
      <c r="I163" s="470">
        <v>0</v>
      </c>
      <c r="J163" s="185">
        <v>0</v>
      </c>
      <c r="K163" s="523">
        <v>5104</v>
      </c>
      <c r="L163" s="185">
        <f t="shared" si="71"/>
        <v>0</v>
      </c>
      <c r="M163" s="175">
        <f t="shared" si="71"/>
        <v>0</v>
      </c>
      <c r="N163" s="186"/>
    </row>
    <row r="164" spans="1:15" ht="17.25" customHeight="1" thickBot="1" x14ac:dyDescent="0.35">
      <c r="A164" s="17">
        <v>157</v>
      </c>
      <c r="B164" s="301" t="s">
        <v>8</v>
      </c>
      <c r="C164" s="177">
        <f t="shared" si="70"/>
        <v>5104</v>
      </c>
      <c r="D164" s="368">
        <v>0</v>
      </c>
      <c r="E164" s="370">
        <v>0</v>
      </c>
      <c r="F164" s="368">
        <v>0</v>
      </c>
      <c r="G164" s="369">
        <v>0</v>
      </c>
      <c r="H164" s="370">
        <v>0</v>
      </c>
      <c r="I164" s="448">
        <v>0</v>
      </c>
      <c r="J164" s="368">
        <v>0</v>
      </c>
      <c r="K164" s="534">
        <v>5104</v>
      </c>
      <c r="L164" s="537">
        <v>0</v>
      </c>
      <c r="M164" s="534">
        <v>0</v>
      </c>
      <c r="N164" s="186"/>
    </row>
    <row r="165" spans="1:15" s="3" customFormat="1" ht="16.5" thickBot="1" x14ac:dyDescent="0.3">
      <c r="A165" s="17">
        <v>158</v>
      </c>
      <c r="B165" s="581" t="s">
        <v>13</v>
      </c>
      <c r="C165" s="581"/>
      <c r="D165" s="581"/>
      <c r="E165" s="581"/>
      <c r="F165" s="581"/>
      <c r="G165" s="581"/>
      <c r="H165" s="581"/>
      <c r="I165" s="581"/>
      <c r="J165" s="581"/>
      <c r="K165" s="581"/>
      <c r="L165" s="581"/>
      <c r="M165" s="581"/>
      <c r="N165" s="582"/>
    </row>
    <row r="166" spans="1:15" s="3" customFormat="1" ht="16.5" thickBot="1" x14ac:dyDescent="0.3">
      <c r="A166" s="17">
        <v>159</v>
      </c>
      <c r="B166" s="205" t="s">
        <v>42</v>
      </c>
      <c r="C166" s="75">
        <f>SUM(D166:M166)</f>
        <v>439188.51174999995</v>
      </c>
      <c r="D166" s="76">
        <f>D167+D168+D169+D170</f>
        <v>32448.370220000004</v>
      </c>
      <c r="E166" s="77">
        <f t="shared" ref="E166:M166" si="72">E167+E168+E169+E170</f>
        <v>35145.108899999999</v>
      </c>
      <c r="F166" s="75">
        <f t="shared" si="72"/>
        <v>33309.739000000001</v>
      </c>
      <c r="G166" s="76">
        <f t="shared" si="72"/>
        <v>40049.339999999997</v>
      </c>
      <c r="H166" s="142">
        <f t="shared" si="72"/>
        <v>41619.599999999999</v>
      </c>
      <c r="I166" s="426">
        <f t="shared" si="72"/>
        <v>42841.008000000002</v>
      </c>
      <c r="J166" s="75">
        <f t="shared" si="72"/>
        <v>43488.908150000003</v>
      </c>
      <c r="K166" s="75">
        <f t="shared" si="72"/>
        <v>53665.116479999997</v>
      </c>
      <c r="L166" s="75">
        <f t="shared" si="72"/>
        <v>56715.058000000005</v>
      </c>
      <c r="M166" s="75">
        <f t="shared" si="72"/>
        <v>59906.262999999999</v>
      </c>
      <c r="N166" s="206"/>
    </row>
    <row r="167" spans="1:15" s="3" customFormat="1" ht="16.5" thickBot="1" x14ac:dyDescent="0.3">
      <c r="A167" s="17">
        <v>160</v>
      </c>
      <c r="B167" s="79" t="s">
        <v>7</v>
      </c>
      <c r="C167" s="32">
        <f>SUM(D167:M167)</f>
        <v>0</v>
      </c>
      <c r="D167" s="60">
        <f t="shared" ref="D167:M167" si="73">D173+D191</f>
        <v>0</v>
      </c>
      <c r="E167" s="81">
        <f t="shared" si="73"/>
        <v>0</v>
      </c>
      <c r="F167" s="80">
        <f t="shared" si="73"/>
        <v>0</v>
      </c>
      <c r="G167" s="60">
        <f t="shared" si="73"/>
        <v>0</v>
      </c>
      <c r="H167" s="80">
        <f t="shared" si="73"/>
        <v>0</v>
      </c>
      <c r="I167" s="82">
        <f t="shared" si="73"/>
        <v>0</v>
      </c>
      <c r="J167" s="80">
        <f t="shared" si="73"/>
        <v>0</v>
      </c>
      <c r="K167" s="80">
        <f t="shared" si="73"/>
        <v>0</v>
      </c>
      <c r="L167" s="80">
        <f t="shared" si="73"/>
        <v>0</v>
      </c>
      <c r="M167" s="80">
        <f t="shared" si="73"/>
        <v>0</v>
      </c>
      <c r="N167" s="242"/>
    </row>
    <row r="168" spans="1:15" s="3" customFormat="1" ht="16.5" thickBot="1" x14ac:dyDescent="0.3">
      <c r="A168" s="17">
        <v>161</v>
      </c>
      <c r="B168" s="84" t="s">
        <v>6</v>
      </c>
      <c r="C168" s="40">
        <f>SUM(D168:M168)</f>
        <v>120930.20335</v>
      </c>
      <c r="D168" s="85">
        <f t="shared" ref="D168:M169" si="74">D174+D192+D197</f>
        <v>7453.1</v>
      </c>
      <c r="E168" s="87">
        <f t="shared" si="74"/>
        <v>10246.804000000002</v>
      </c>
      <c r="F168" s="86">
        <f>F174+F192+F197</f>
        <v>9447.3989999999994</v>
      </c>
      <c r="G168" s="85">
        <f t="shared" si="74"/>
        <v>10344.299999999999</v>
      </c>
      <c r="H168" s="86">
        <f t="shared" si="74"/>
        <v>11039.499999999998</v>
      </c>
      <c r="I168" s="88">
        <f t="shared" si="74"/>
        <v>13674.657999999999</v>
      </c>
      <c r="J168" s="86">
        <f t="shared" si="74"/>
        <v>15172.254350000001</v>
      </c>
      <c r="K168" s="86">
        <f t="shared" si="74"/>
        <v>17066.788</v>
      </c>
      <c r="L168" s="86">
        <f t="shared" si="74"/>
        <v>12983</v>
      </c>
      <c r="M168" s="86">
        <f t="shared" si="74"/>
        <v>13502.4</v>
      </c>
      <c r="N168" s="240"/>
    </row>
    <row r="169" spans="1:15" s="3" customFormat="1" ht="16.5" thickBot="1" x14ac:dyDescent="0.3">
      <c r="A169" s="17">
        <v>162</v>
      </c>
      <c r="B169" s="90" t="s">
        <v>8</v>
      </c>
      <c r="C169" s="40">
        <f>SUM(D169:M169)</f>
        <v>318258.30840000004</v>
      </c>
      <c r="D169" s="85">
        <f t="shared" si="74"/>
        <v>24995.270220000002</v>
      </c>
      <c r="E169" s="87">
        <f>E175+E193+E198</f>
        <v>24898.304899999996</v>
      </c>
      <c r="F169" s="86">
        <f>F175+F193+F198</f>
        <v>23862.34</v>
      </c>
      <c r="G169" s="85">
        <f>G175+G193+G198</f>
        <v>29705.040000000001</v>
      </c>
      <c r="H169" s="86">
        <f t="shared" si="74"/>
        <v>30580.1</v>
      </c>
      <c r="I169" s="88">
        <f t="shared" si="74"/>
        <v>29166.35</v>
      </c>
      <c r="J169" s="86">
        <f t="shared" si="74"/>
        <v>28316.6538</v>
      </c>
      <c r="K169" s="86">
        <f t="shared" si="74"/>
        <v>36598.328479999996</v>
      </c>
      <c r="L169" s="86">
        <f t="shared" si="74"/>
        <v>43732.058000000005</v>
      </c>
      <c r="M169" s="86">
        <f t="shared" si="74"/>
        <v>46403.862999999998</v>
      </c>
      <c r="N169" s="240"/>
    </row>
    <row r="170" spans="1:15" s="3" customFormat="1" ht="16.5" thickBot="1" x14ac:dyDescent="0.3">
      <c r="A170" s="17">
        <v>163</v>
      </c>
      <c r="B170" s="90" t="s">
        <v>45</v>
      </c>
      <c r="C170" s="94">
        <f>SUM(D170:J170)</f>
        <v>0</v>
      </c>
      <c r="D170" s="91">
        <f t="shared" ref="D170:M170" si="75">D176+D194</f>
        <v>0</v>
      </c>
      <c r="E170" s="98">
        <f t="shared" si="75"/>
        <v>0</v>
      </c>
      <c r="F170" s="97">
        <f t="shared" si="75"/>
        <v>0</v>
      </c>
      <c r="G170" s="101">
        <f t="shared" si="75"/>
        <v>0</v>
      </c>
      <c r="H170" s="97">
        <f t="shared" si="75"/>
        <v>0</v>
      </c>
      <c r="I170" s="99">
        <f t="shared" si="75"/>
        <v>0</v>
      </c>
      <c r="J170" s="97">
        <f t="shared" si="75"/>
        <v>0</v>
      </c>
      <c r="K170" s="97">
        <f t="shared" si="75"/>
        <v>0</v>
      </c>
      <c r="L170" s="97">
        <f t="shared" si="75"/>
        <v>0</v>
      </c>
      <c r="M170" s="97">
        <f t="shared" si="75"/>
        <v>0</v>
      </c>
      <c r="N170" s="514"/>
    </row>
    <row r="171" spans="1:15" s="4" customFormat="1" ht="16.5" thickBot="1" x14ac:dyDescent="0.25">
      <c r="A171" s="17">
        <v>164</v>
      </c>
      <c r="B171" s="554" t="s">
        <v>50</v>
      </c>
      <c r="C171" s="555"/>
      <c r="D171" s="555"/>
      <c r="E171" s="555"/>
      <c r="F171" s="555"/>
      <c r="G171" s="555"/>
      <c r="H171" s="555"/>
      <c r="I171" s="555"/>
      <c r="J171" s="555"/>
      <c r="K171" s="555"/>
      <c r="L171" s="555"/>
      <c r="M171" s="555"/>
      <c r="N171" s="556"/>
      <c r="O171" s="5"/>
    </row>
    <row r="172" spans="1:15" s="4" customFormat="1" ht="32.25" thickBot="1" x14ac:dyDescent="0.25">
      <c r="A172" s="17">
        <v>165</v>
      </c>
      <c r="B172" s="79" t="s">
        <v>51</v>
      </c>
      <c r="C172" s="32">
        <f t="shared" ref="C172:M172" si="76">C173+C174+C175+C176</f>
        <v>0</v>
      </c>
      <c r="D172" s="60">
        <f t="shared" si="76"/>
        <v>0</v>
      </c>
      <c r="E172" s="61">
        <f t="shared" si="76"/>
        <v>0</v>
      </c>
      <c r="F172" s="62">
        <f t="shared" si="76"/>
        <v>0</v>
      </c>
      <c r="G172" s="63">
        <f t="shared" si="76"/>
        <v>0</v>
      </c>
      <c r="H172" s="62">
        <f t="shared" si="76"/>
        <v>0</v>
      </c>
      <c r="I172" s="424">
        <f t="shared" si="76"/>
        <v>0</v>
      </c>
      <c r="J172" s="60">
        <f t="shared" si="76"/>
        <v>0</v>
      </c>
      <c r="K172" s="62">
        <f t="shared" si="76"/>
        <v>0</v>
      </c>
      <c r="L172" s="60">
        <f t="shared" si="76"/>
        <v>0</v>
      </c>
      <c r="M172" s="62">
        <f t="shared" si="76"/>
        <v>0</v>
      </c>
      <c r="N172" s="212"/>
      <c r="O172" s="5"/>
    </row>
    <row r="173" spans="1:15" s="4" customFormat="1" ht="16.5" thickBot="1" x14ac:dyDescent="0.25">
      <c r="A173" s="17">
        <v>166</v>
      </c>
      <c r="B173" s="100" t="s">
        <v>7</v>
      </c>
      <c r="C173" s="40">
        <f>SUM(D173:J173)</f>
        <v>0</v>
      </c>
      <c r="D173" s="85">
        <f t="shared" ref="D173:M176" si="77">D179+D185</f>
        <v>0</v>
      </c>
      <c r="E173" s="87">
        <f t="shared" si="77"/>
        <v>0</v>
      </c>
      <c r="F173" s="86">
        <f t="shared" si="77"/>
        <v>0</v>
      </c>
      <c r="G173" s="85">
        <f t="shared" si="77"/>
        <v>0</v>
      </c>
      <c r="H173" s="86">
        <f t="shared" si="77"/>
        <v>0</v>
      </c>
      <c r="I173" s="438">
        <f t="shared" si="77"/>
        <v>0</v>
      </c>
      <c r="J173" s="85">
        <f t="shared" si="77"/>
        <v>0</v>
      </c>
      <c r="K173" s="86">
        <f t="shared" si="77"/>
        <v>0</v>
      </c>
      <c r="L173" s="85">
        <f t="shared" si="77"/>
        <v>0</v>
      </c>
      <c r="M173" s="86">
        <f t="shared" si="77"/>
        <v>0</v>
      </c>
      <c r="N173" s="214"/>
      <c r="O173" s="5"/>
    </row>
    <row r="174" spans="1:15" s="4" customFormat="1" ht="16.5" thickBot="1" x14ac:dyDescent="0.25">
      <c r="A174" s="17">
        <v>167</v>
      </c>
      <c r="B174" s="84" t="s">
        <v>6</v>
      </c>
      <c r="C174" s="40">
        <f>SUM(D174:J174)</f>
        <v>0</v>
      </c>
      <c r="D174" s="85">
        <f t="shared" si="77"/>
        <v>0</v>
      </c>
      <c r="E174" s="87">
        <f t="shared" si="77"/>
        <v>0</v>
      </c>
      <c r="F174" s="86">
        <f t="shared" si="77"/>
        <v>0</v>
      </c>
      <c r="G174" s="85">
        <f t="shared" si="77"/>
        <v>0</v>
      </c>
      <c r="H174" s="86">
        <f t="shared" si="77"/>
        <v>0</v>
      </c>
      <c r="I174" s="438">
        <f t="shared" si="77"/>
        <v>0</v>
      </c>
      <c r="J174" s="85">
        <f t="shared" si="77"/>
        <v>0</v>
      </c>
      <c r="K174" s="86">
        <f t="shared" si="77"/>
        <v>0</v>
      </c>
      <c r="L174" s="85">
        <f t="shared" si="77"/>
        <v>0</v>
      </c>
      <c r="M174" s="86">
        <f t="shared" si="77"/>
        <v>0</v>
      </c>
      <c r="N174" s="214"/>
      <c r="O174" s="5"/>
    </row>
    <row r="175" spans="1:15" s="4" customFormat="1" ht="16.5" thickBot="1" x14ac:dyDescent="0.25">
      <c r="A175" s="17">
        <v>168</v>
      </c>
      <c r="B175" s="90" t="s">
        <v>8</v>
      </c>
      <c r="C175" s="40">
        <f>SUM(D175:J175)</f>
        <v>0</v>
      </c>
      <c r="D175" s="85">
        <f t="shared" si="77"/>
        <v>0</v>
      </c>
      <c r="E175" s="87">
        <f t="shared" si="77"/>
        <v>0</v>
      </c>
      <c r="F175" s="86">
        <f t="shared" si="77"/>
        <v>0</v>
      </c>
      <c r="G175" s="85">
        <f t="shared" si="77"/>
        <v>0</v>
      </c>
      <c r="H175" s="86">
        <f t="shared" si="77"/>
        <v>0</v>
      </c>
      <c r="I175" s="438">
        <f t="shared" si="77"/>
        <v>0</v>
      </c>
      <c r="J175" s="85">
        <f t="shared" si="77"/>
        <v>0</v>
      </c>
      <c r="K175" s="86">
        <f t="shared" si="77"/>
        <v>0</v>
      </c>
      <c r="L175" s="85">
        <f t="shared" si="77"/>
        <v>0</v>
      </c>
      <c r="M175" s="86">
        <f t="shared" si="77"/>
        <v>0</v>
      </c>
      <c r="N175" s="214"/>
      <c r="O175" s="5"/>
    </row>
    <row r="176" spans="1:15" s="4" customFormat="1" ht="16.5" thickBot="1" x14ac:dyDescent="0.25">
      <c r="A176" s="17">
        <v>169</v>
      </c>
      <c r="B176" s="90" t="s">
        <v>45</v>
      </c>
      <c r="C176" s="94">
        <f>SUM(D176:J176)</f>
        <v>0</v>
      </c>
      <c r="D176" s="91">
        <f t="shared" si="77"/>
        <v>0</v>
      </c>
      <c r="E176" s="98">
        <f t="shared" si="77"/>
        <v>0</v>
      </c>
      <c r="F176" s="97">
        <f t="shared" si="77"/>
        <v>0</v>
      </c>
      <c r="G176" s="101">
        <f t="shared" si="77"/>
        <v>0</v>
      </c>
      <c r="H176" s="97">
        <f t="shared" si="77"/>
        <v>0</v>
      </c>
      <c r="I176" s="413">
        <f t="shared" si="77"/>
        <v>0</v>
      </c>
      <c r="J176" s="91">
        <f t="shared" si="77"/>
        <v>0</v>
      </c>
      <c r="K176" s="97">
        <f t="shared" si="77"/>
        <v>0</v>
      </c>
      <c r="L176" s="91">
        <f t="shared" si="77"/>
        <v>0</v>
      </c>
      <c r="M176" s="97">
        <f t="shared" si="77"/>
        <v>0</v>
      </c>
      <c r="N176" s="216"/>
      <c r="O176" s="5"/>
    </row>
    <row r="177" spans="1:15" s="4" customFormat="1" ht="16.5" thickBot="1" x14ac:dyDescent="0.25">
      <c r="A177" s="17">
        <v>170</v>
      </c>
      <c r="B177" s="554" t="s">
        <v>52</v>
      </c>
      <c r="C177" s="555"/>
      <c r="D177" s="555"/>
      <c r="E177" s="555"/>
      <c r="F177" s="555"/>
      <c r="G177" s="555"/>
      <c r="H177" s="555"/>
      <c r="I177" s="555"/>
      <c r="J177" s="555"/>
      <c r="K177" s="555"/>
      <c r="L177" s="555"/>
      <c r="M177" s="555"/>
      <c r="N177" s="556"/>
      <c r="O177" s="5"/>
    </row>
    <row r="178" spans="1:15" s="4" customFormat="1" ht="32.25" thickBot="1" x14ac:dyDescent="0.25">
      <c r="A178" s="17">
        <v>171</v>
      </c>
      <c r="B178" s="207" t="s">
        <v>53</v>
      </c>
      <c r="C178" s="32">
        <f t="shared" ref="C178:M178" si="78">C179+C180+C181+C182</f>
        <v>0</v>
      </c>
      <c r="D178" s="102">
        <f t="shared" si="78"/>
        <v>0</v>
      </c>
      <c r="E178" s="104">
        <f t="shared" si="78"/>
        <v>0</v>
      </c>
      <c r="F178" s="102">
        <f t="shared" si="78"/>
        <v>0</v>
      </c>
      <c r="G178" s="103">
        <f t="shared" si="78"/>
        <v>0</v>
      </c>
      <c r="H178" s="104">
        <f t="shared" si="78"/>
        <v>0</v>
      </c>
      <c r="I178" s="435">
        <f t="shared" si="78"/>
        <v>0</v>
      </c>
      <c r="J178" s="102">
        <f t="shared" si="78"/>
        <v>0</v>
      </c>
      <c r="K178" s="104">
        <f t="shared" si="78"/>
        <v>0</v>
      </c>
      <c r="L178" s="102">
        <f t="shared" si="78"/>
        <v>0</v>
      </c>
      <c r="M178" s="104">
        <f t="shared" si="78"/>
        <v>0</v>
      </c>
      <c r="N178" s="147"/>
      <c r="O178" s="5"/>
    </row>
    <row r="179" spans="1:15" s="4" customFormat="1" ht="16.5" thickBot="1" x14ac:dyDescent="0.25">
      <c r="A179" s="17">
        <v>172</v>
      </c>
      <c r="B179" s="208" t="s">
        <v>7</v>
      </c>
      <c r="C179" s="40">
        <f>SUM(D179:J179)</f>
        <v>0</v>
      </c>
      <c r="D179" s="107">
        <v>0</v>
      </c>
      <c r="E179" s="109">
        <v>0</v>
      </c>
      <c r="F179" s="107">
        <v>0</v>
      </c>
      <c r="G179" s="108">
        <v>0</v>
      </c>
      <c r="H179" s="109">
        <v>0</v>
      </c>
      <c r="I179" s="436">
        <v>0</v>
      </c>
      <c r="J179" s="107">
        <v>0</v>
      </c>
      <c r="K179" s="109">
        <v>0</v>
      </c>
      <c r="L179" s="107">
        <v>0</v>
      </c>
      <c r="M179" s="109">
        <v>0</v>
      </c>
      <c r="N179" s="89"/>
      <c r="O179" s="5"/>
    </row>
    <row r="180" spans="1:15" s="4" customFormat="1" ht="16.5" thickBot="1" x14ac:dyDescent="0.25">
      <c r="A180" s="17">
        <v>173</v>
      </c>
      <c r="B180" s="209" t="s">
        <v>6</v>
      </c>
      <c r="C180" s="40">
        <f>SUM(D180:J180)</f>
        <v>0</v>
      </c>
      <c r="D180" s="107">
        <v>0</v>
      </c>
      <c r="E180" s="109">
        <v>0</v>
      </c>
      <c r="F180" s="107">
        <v>0</v>
      </c>
      <c r="G180" s="108">
        <v>0</v>
      </c>
      <c r="H180" s="109">
        <v>0</v>
      </c>
      <c r="I180" s="436">
        <v>0</v>
      </c>
      <c r="J180" s="107">
        <v>0</v>
      </c>
      <c r="K180" s="109">
        <v>0</v>
      </c>
      <c r="L180" s="107">
        <v>0</v>
      </c>
      <c r="M180" s="109">
        <v>0</v>
      </c>
      <c r="N180" s="89"/>
      <c r="O180" s="5"/>
    </row>
    <row r="181" spans="1:15" s="4" customFormat="1" ht="16.5" thickBot="1" x14ac:dyDescent="0.25">
      <c r="A181" s="17">
        <v>174</v>
      </c>
      <c r="B181" s="210" t="s">
        <v>8</v>
      </c>
      <c r="C181" s="40">
        <f>SUM(D181:J181)</f>
        <v>0</v>
      </c>
      <c r="D181" s="107">
        <v>0</v>
      </c>
      <c r="E181" s="109">
        <v>0</v>
      </c>
      <c r="F181" s="107">
        <v>0</v>
      </c>
      <c r="G181" s="108">
        <v>0</v>
      </c>
      <c r="H181" s="109">
        <v>0</v>
      </c>
      <c r="I181" s="436">
        <v>0</v>
      </c>
      <c r="J181" s="107">
        <v>0</v>
      </c>
      <c r="K181" s="109">
        <v>0</v>
      </c>
      <c r="L181" s="107">
        <v>0</v>
      </c>
      <c r="M181" s="109">
        <v>0</v>
      </c>
      <c r="N181" s="89"/>
      <c r="O181" s="5"/>
    </row>
    <row r="182" spans="1:15" s="4" customFormat="1" ht="16.5" thickBot="1" x14ac:dyDescent="0.25">
      <c r="A182" s="17">
        <v>175</v>
      </c>
      <c r="B182" s="210" t="s">
        <v>45</v>
      </c>
      <c r="C182" s="94">
        <f>SUM(D182:J182)</f>
        <v>0</v>
      </c>
      <c r="D182" s="111">
        <v>0</v>
      </c>
      <c r="E182" s="113">
        <v>0</v>
      </c>
      <c r="F182" s="111">
        <v>0</v>
      </c>
      <c r="G182" s="112">
        <v>0</v>
      </c>
      <c r="H182" s="113">
        <v>0</v>
      </c>
      <c r="I182" s="437">
        <v>0</v>
      </c>
      <c r="J182" s="111">
        <v>0</v>
      </c>
      <c r="K182" s="113">
        <v>0</v>
      </c>
      <c r="L182" s="111">
        <v>0</v>
      </c>
      <c r="M182" s="113">
        <v>0</v>
      </c>
      <c r="N182" s="150"/>
      <c r="O182" s="5"/>
    </row>
    <row r="183" spans="1:15" s="4" customFormat="1" ht="16.5" thickBot="1" x14ac:dyDescent="0.25">
      <c r="A183" s="17">
        <v>176</v>
      </c>
      <c r="B183" s="554" t="s">
        <v>54</v>
      </c>
      <c r="C183" s="555"/>
      <c r="D183" s="555"/>
      <c r="E183" s="555"/>
      <c r="F183" s="555"/>
      <c r="G183" s="555"/>
      <c r="H183" s="555"/>
      <c r="I183" s="555"/>
      <c r="J183" s="555"/>
      <c r="K183" s="555"/>
      <c r="L183" s="555"/>
      <c r="M183" s="555"/>
      <c r="N183" s="556"/>
      <c r="O183" s="5"/>
    </row>
    <row r="184" spans="1:15" s="4" customFormat="1" ht="20.25" customHeight="1" thickBot="1" x14ac:dyDescent="0.25">
      <c r="A184" s="17">
        <v>177</v>
      </c>
      <c r="B184" s="207" t="s">
        <v>67</v>
      </c>
      <c r="C184" s="32">
        <f t="shared" ref="C184:M184" si="79">C185+C186+C187+C188</f>
        <v>0</v>
      </c>
      <c r="D184" s="102">
        <f t="shared" si="79"/>
        <v>0</v>
      </c>
      <c r="E184" s="103">
        <f t="shared" si="79"/>
        <v>0</v>
      </c>
      <c r="F184" s="104">
        <f t="shared" si="79"/>
        <v>0</v>
      </c>
      <c r="G184" s="211">
        <f t="shared" si="79"/>
        <v>0</v>
      </c>
      <c r="H184" s="117">
        <f t="shared" si="79"/>
        <v>0</v>
      </c>
      <c r="I184" s="450">
        <f t="shared" si="79"/>
        <v>0</v>
      </c>
      <c r="J184" s="104">
        <f t="shared" si="79"/>
        <v>0</v>
      </c>
      <c r="K184" s="104">
        <f t="shared" si="79"/>
        <v>0</v>
      </c>
      <c r="L184" s="104">
        <f t="shared" si="79"/>
        <v>0</v>
      </c>
      <c r="M184" s="104">
        <f t="shared" si="79"/>
        <v>0</v>
      </c>
      <c r="N184" s="212"/>
      <c r="O184" s="5"/>
    </row>
    <row r="185" spans="1:15" s="4" customFormat="1" ht="16.5" thickBot="1" x14ac:dyDescent="0.25">
      <c r="A185" s="17">
        <v>178</v>
      </c>
      <c r="B185" s="208" t="s">
        <v>7</v>
      </c>
      <c r="C185" s="40">
        <f>SUM(D185:J185)</f>
        <v>0</v>
      </c>
      <c r="D185" s="107">
        <v>0</v>
      </c>
      <c r="E185" s="108">
        <v>0</v>
      </c>
      <c r="F185" s="109">
        <v>0</v>
      </c>
      <c r="G185" s="213">
        <v>0</v>
      </c>
      <c r="H185" s="109">
        <v>0</v>
      </c>
      <c r="I185" s="451">
        <v>0</v>
      </c>
      <c r="J185" s="109">
        <v>0</v>
      </c>
      <c r="K185" s="109">
        <v>0</v>
      </c>
      <c r="L185" s="109">
        <v>0</v>
      </c>
      <c r="M185" s="109">
        <v>0</v>
      </c>
      <c r="N185" s="214"/>
      <c r="O185" s="5"/>
    </row>
    <row r="186" spans="1:15" s="4" customFormat="1" ht="16.5" thickBot="1" x14ac:dyDescent="0.25">
      <c r="A186" s="17">
        <v>179</v>
      </c>
      <c r="B186" s="209" t="s">
        <v>6</v>
      </c>
      <c r="C186" s="40">
        <f>SUM(D186:J186)</f>
        <v>0</v>
      </c>
      <c r="D186" s="107">
        <v>0</v>
      </c>
      <c r="E186" s="108">
        <v>0</v>
      </c>
      <c r="F186" s="109">
        <v>0</v>
      </c>
      <c r="G186" s="213">
        <v>0</v>
      </c>
      <c r="H186" s="109">
        <v>0</v>
      </c>
      <c r="I186" s="451">
        <v>0</v>
      </c>
      <c r="J186" s="109">
        <v>0</v>
      </c>
      <c r="K186" s="109">
        <v>0</v>
      </c>
      <c r="L186" s="109">
        <v>0</v>
      </c>
      <c r="M186" s="109">
        <v>0</v>
      </c>
      <c r="N186" s="214"/>
      <c r="O186" s="5"/>
    </row>
    <row r="187" spans="1:15" s="4" customFormat="1" ht="16.5" thickBot="1" x14ac:dyDescent="0.25">
      <c r="A187" s="17">
        <v>180</v>
      </c>
      <c r="B187" s="210" t="s">
        <v>8</v>
      </c>
      <c r="C187" s="40">
        <f>SUM(D187:J187)</f>
        <v>0</v>
      </c>
      <c r="D187" s="107">
        <v>0</v>
      </c>
      <c r="E187" s="108">
        <v>0</v>
      </c>
      <c r="F187" s="109">
        <v>0</v>
      </c>
      <c r="G187" s="213">
        <v>0</v>
      </c>
      <c r="H187" s="109">
        <v>0</v>
      </c>
      <c r="I187" s="451">
        <v>0</v>
      </c>
      <c r="J187" s="109">
        <v>0</v>
      </c>
      <c r="K187" s="109">
        <v>0</v>
      </c>
      <c r="L187" s="109">
        <v>0</v>
      </c>
      <c r="M187" s="109">
        <v>0</v>
      </c>
      <c r="N187" s="214"/>
      <c r="O187" s="5"/>
    </row>
    <row r="188" spans="1:15" s="4" customFormat="1" ht="16.5" thickBot="1" x14ac:dyDescent="0.25">
      <c r="A188" s="17">
        <v>181</v>
      </c>
      <c r="B188" s="210" t="s">
        <v>45</v>
      </c>
      <c r="C188" s="94">
        <f>SUM(D188:J188)</f>
        <v>0</v>
      </c>
      <c r="D188" s="111">
        <v>0</v>
      </c>
      <c r="E188" s="112">
        <v>0</v>
      </c>
      <c r="F188" s="113">
        <v>0</v>
      </c>
      <c r="G188" s="215">
        <v>0</v>
      </c>
      <c r="H188" s="162">
        <v>0</v>
      </c>
      <c r="I188" s="452">
        <v>0</v>
      </c>
      <c r="J188" s="113">
        <v>0</v>
      </c>
      <c r="K188" s="113">
        <v>0</v>
      </c>
      <c r="L188" s="113">
        <v>0</v>
      </c>
      <c r="M188" s="113">
        <v>0</v>
      </c>
      <c r="N188" s="216"/>
      <c r="O188" s="5"/>
    </row>
    <row r="189" spans="1:15" s="4" customFormat="1" ht="16.5" thickBot="1" x14ac:dyDescent="0.25">
      <c r="A189" s="17">
        <v>182</v>
      </c>
      <c r="B189" s="554" t="s">
        <v>55</v>
      </c>
      <c r="C189" s="555"/>
      <c r="D189" s="555"/>
      <c r="E189" s="555"/>
      <c r="F189" s="555"/>
      <c r="G189" s="555"/>
      <c r="H189" s="555"/>
      <c r="I189" s="555"/>
      <c r="J189" s="555"/>
      <c r="K189" s="555"/>
      <c r="L189" s="555"/>
      <c r="M189" s="555"/>
      <c r="N189" s="556"/>
      <c r="O189" s="5"/>
    </row>
    <row r="190" spans="1:15" s="4" customFormat="1" ht="32.25" thickBot="1" x14ac:dyDescent="0.25">
      <c r="A190" s="17">
        <v>183</v>
      </c>
      <c r="B190" s="207" t="s">
        <v>56</v>
      </c>
      <c r="C190" s="146">
        <f t="shared" ref="C190:M190" si="80">C191+C192+C193+C194</f>
        <v>0</v>
      </c>
      <c r="D190" s="104">
        <f t="shared" si="80"/>
        <v>0</v>
      </c>
      <c r="E190" s="102">
        <f t="shared" si="80"/>
        <v>0</v>
      </c>
      <c r="F190" s="103">
        <f t="shared" si="80"/>
        <v>0</v>
      </c>
      <c r="G190" s="104">
        <f t="shared" si="80"/>
        <v>0</v>
      </c>
      <c r="H190" s="104">
        <f t="shared" si="80"/>
        <v>0</v>
      </c>
      <c r="I190" s="450">
        <f t="shared" si="80"/>
        <v>0</v>
      </c>
      <c r="J190" s="104">
        <f t="shared" si="80"/>
        <v>0</v>
      </c>
      <c r="K190" s="104">
        <f t="shared" si="80"/>
        <v>0</v>
      </c>
      <c r="L190" s="104">
        <f t="shared" si="80"/>
        <v>0</v>
      </c>
      <c r="M190" s="104">
        <f t="shared" si="80"/>
        <v>0</v>
      </c>
      <c r="N190" s="212"/>
      <c r="O190" s="5"/>
    </row>
    <row r="191" spans="1:15" s="4" customFormat="1" ht="16.5" thickBot="1" x14ac:dyDescent="0.25">
      <c r="A191" s="17">
        <v>184</v>
      </c>
      <c r="B191" s="208" t="s">
        <v>7</v>
      </c>
      <c r="C191" s="148">
        <f>SUM(D191:J191)</f>
        <v>0</v>
      </c>
      <c r="D191" s="109">
        <v>0</v>
      </c>
      <c r="E191" s="107">
        <v>0</v>
      </c>
      <c r="F191" s="108">
        <v>0</v>
      </c>
      <c r="G191" s="109">
        <v>0</v>
      </c>
      <c r="H191" s="109">
        <v>0</v>
      </c>
      <c r="I191" s="451">
        <v>0</v>
      </c>
      <c r="J191" s="109">
        <v>0</v>
      </c>
      <c r="K191" s="109">
        <v>0</v>
      </c>
      <c r="L191" s="109">
        <v>0</v>
      </c>
      <c r="M191" s="109">
        <v>0</v>
      </c>
      <c r="N191" s="214"/>
      <c r="O191" s="5"/>
    </row>
    <row r="192" spans="1:15" s="4" customFormat="1" ht="16.5" thickBot="1" x14ac:dyDescent="0.25">
      <c r="A192" s="17">
        <v>185</v>
      </c>
      <c r="B192" s="209" t="s">
        <v>6</v>
      </c>
      <c r="C192" s="148">
        <f>SUM(D192:J192)</f>
        <v>0</v>
      </c>
      <c r="D192" s="109">
        <v>0</v>
      </c>
      <c r="E192" s="107">
        <v>0</v>
      </c>
      <c r="F192" s="108">
        <v>0</v>
      </c>
      <c r="G192" s="109">
        <v>0</v>
      </c>
      <c r="H192" s="109">
        <v>0</v>
      </c>
      <c r="I192" s="451">
        <v>0</v>
      </c>
      <c r="J192" s="109">
        <v>0</v>
      </c>
      <c r="K192" s="109">
        <v>0</v>
      </c>
      <c r="L192" s="109">
        <v>0</v>
      </c>
      <c r="M192" s="109">
        <v>0</v>
      </c>
      <c r="N192" s="214"/>
      <c r="O192" s="5"/>
    </row>
    <row r="193" spans="1:15" s="4" customFormat="1" ht="16.5" thickBot="1" x14ac:dyDescent="0.25">
      <c r="A193" s="17">
        <v>186</v>
      </c>
      <c r="B193" s="209" t="s">
        <v>8</v>
      </c>
      <c r="C193" s="148">
        <f>SUM(D193:J193)</f>
        <v>0</v>
      </c>
      <c r="D193" s="109">
        <v>0</v>
      </c>
      <c r="E193" s="107">
        <v>0</v>
      </c>
      <c r="F193" s="108">
        <v>0</v>
      </c>
      <c r="G193" s="109">
        <v>0</v>
      </c>
      <c r="H193" s="109">
        <v>0</v>
      </c>
      <c r="I193" s="451">
        <v>0</v>
      </c>
      <c r="J193" s="109">
        <v>0</v>
      </c>
      <c r="K193" s="109">
        <v>0</v>
      </c>
      <c r="L193" s="109">
        <v>0</v>
      </c>
      <c r="M193" s="109">
        <v>0</v>
      </c>
      <c r="N193" s="214"/>
      <c r="O193" s="5"/>
    </row>
    <row r="194" spans="1:15" s="4" customFormat="1" ht="16.5" thickBot="1" x14ac:dyDescent="0.25">
      <c r="A194" s="17">
        <v>187</v>
      </c>
      <c r="B194" s="217" t="s">
        <v>45</v>
      </c>
      <c r="C194" s="149">
        <f>SUM(D194:J194)</f>
        <v>0</v>
      </c>
      <c r="D194" s="113">
        <v>0</v>
      </c>
      <c r="E194" s="111">
        <v>0</v>
      </c>
      <c r="F194" s="112">
        <v>0</v>
      </c>
      <c r="G194" s="113">
        <v>0</v>
      </c>
      <c r="H194" s="113">
        <v>0</v>
      </c>
      <c r="I194" s="452">
        <v>0</v>
      </c>
      <c r="J194" s="113">
        <v>0</v>
      </c>
      <c r="K194" s="113">
        <v>0</v>
      </c>
      <c r="L194" s="113">
        <v>0</v>
      </c>
      <c r="M194" s="113">
        <v>0</v>
      </c>
      <c r="N194" s="216"/>
      <c r="O194" s="5"/>
    </row>
    <row r="195" spans="1:15" s="3" customFormat="1" ht="16.5" thickBot="1" x14ac:dyDescent="0.25">
      <c r="A195" s="17">
        <v>188</v>
      </c>
      <c r="B195" s="554" t="s">
        <v>57</v>
      </c>
      <c r="C195" s="554"/>
      <c r="D195" s="554"/>
      <c r="E195" s="554"/>
      <c r="F195" s="554"/>
      <c r="G195" s="554"/>
      <c r="H195" s="554"/>
      <c r="I195" s="554"/>
      <c r="J195" s="554"/>
      <c r="K195" s="554"/>
      <c r="L195" s="554"/>
      <c r="M195" s="554"/>
      <c r="N195" s="565"/>
    </row>
    <row r="196" spans="1:15" s="3" customFormat="1" ht="16.5" thickBot="1" x14ac:dyDescent="0.3">
      <c r="A196" s="403">
        <v>189</v>
      </c>
      <c r="B196" s="497" t="s">
        <v>41</v>
      </c>
      <c r="C196" s="498">
        <f>SUM(D196:M196)</f>
        <v>439188.51174999995</v>
      </c>
      <c r="D196" s="479">
        <f t="shared" ref="D196:M196" si="81">D197+D198</f>
        <v>32448.370220000004</v>
      </c>
      <c r="E196" s="492">
        <f t="shared" si="81"/>
        <v>35145.108899999999</v>
      </c>
      <c r="F196" s="479">
        <f t="shared" si="81"/>
        <v>33309.739000000001</v>
      </c>
      <c r="G196" s="479">
        <f t="shared" si="81"/>
        <v>40049.339999999997</v>
      </c>
      <c r="H196" s="479">
        <f t="shared" si="81"/>
        <v>41619.599999999999</v>
      </c>
      <c r="I196" s="453">
        <f t="shared" si="81"/>
        <v>42841.008000000002</v>
      </c>
      <c r="J196" s="479">
        <f t="shared" si="81"/>
        <v>43488.908150000003</v>
      </c>
      <c r="K196" s="479">
        <f t="shared" si="81"/>
        <v>53665.116479999997</v>
      </c>
      <c r="L196" s="479">
        <f t="shared" si="81"/>
        <v>56715.058000000005</v>
      </c>
      <c r="M196" s="479">
        <f t="shared" si="81"/>
        <v>59906.262999999999</v>
      </c>
      <c r="N196" s="493"/>
    </row>
    <row r="197" spans="1:15" s="3" customFormat="1" ht="16.5" thickBot="1" x14ac:dyDescent="0.3">
      <c r="A197" s="17">
        <v>190</v>
      </c>
      <c r="B197" s="218" t="s">
        <v>6</v>
      </c>
      <c r="C197" s="152">
        <f>SUM(D197:M197)</f>
        <v>120930.20335</v>
      </c>
      <c r="D197" s="86">
        <f>D200+D205+D207+D210+D212+D215+D218</f>
        <v>7453.1</v>
      </c>
      <c r="E197" s="87">
        <f>E200+E205+E207+E210+E212+E215+E218</f>
        <v>10246.804000000002</v>
      </c>
      <c r="F197" s="86">
        <f>F200+F205+F207+F210+F212+F215+F218</f>
        <v>9447.3989999999994</v>
      </c>
      <c r="G197" s="86">
        <f>G200+G205+G207+G210+G212+G215+G218</f>
        <v>10344.299999999999</v>
      </c>
      <c r="H197" s="86">
        <f>H200+H205+H207+H210+H212+H215+H218+H220</f>
        <v>11039.499999999998</v>
      </c>
      <c r="I197" s="88">
        <f>I200+I205+I207+I210+I212+I215+I218+I220+I221+I225</f>
        <v>13674.657999999999</v>
      </c>
      <c r="J197" s="86">
        <f>J200+J205+J207+J210+J212+J215+J218+J220+J222+J225</f>
        <v>15172.254350000001</v>
      </c>
      <c r="K197" s="86">
        <f>K200+K205+K207+K210+K212+K215+K218+K220+K221+K226</f>
        <v>17066.788</v>
      </c>
      <c r="L197" s="86">
        <f>L200+L205+L207+L210+L212+L215+L218+L220</f>
        <v>12983</v>
      </c>
      <c r="M197" s="86">
        <f>M200+M205+M207+M210+M212+M215+M218+M220</f>
        <v>13502.4</v>
      </c>
      <c r="N197" s="214"/>
    </row>
    <row r="198" spans="1:15" s="3" customFormat="1" ht="16.5" thickBot="1" x14ac:dyDescent="0.3">
      <c r="A198" s="17">
        <v>191</v>
      </c>
      <c r="B198" s="219" t="s">
        <v>8</v>
      </c>
      <c r="C198" s="144">
        <f>SUM(D198:M198)</f>
        <v>318258.30840000004</v>
      </c>
      <c r="D198" s="97">
        <f t="shared" ref="D198:M198" si="82">D201+D203+D208+D213+D216</f>
        <v>24995.270220000002</v>
      </c>
      <c r="E198" s="101">
        <f t="shared" si="82"/>
        <v>24898.304899999996</v>
      </c>
      <c r="F198" s="97">
        <f t="shared" si="82"/>
        <v>23862.34</v>
      </c>
      <c r="G198" s="97">
        <f t="shared" si="82"/>
        <v>29705.040000000001</v>
      </c>
      <c r="H198" s="97">
        <f t="shared" si="82"/>
        <v>30580.1</v>
      </c>
      <c r="I198" s="99">
        <f t="shared" si="82"/>
        <v>29166.35</v>
      </c>
      <c r="J198" s="97">
        <f t="shared" si="82"/>
        <v>28316.6538</v>
      </c>
      <c r="K198" s="97">
        <f t="shared" si="82"/>
        <v>36598.328479999996</v>
      </c>
      <c r="L198" s="97">
        <f t="shared" si="82"/>
        <v>43732.058000000005</v>
      </c>
      <c r="M198" s="97">
        <f t="shared" si="82"/>
        <v>46403.862999999998</v>
      </c>
      <c r="N198" s="220"/>
    </row>
    <row r="199" spans="1:15" s="3" customFormat="1" ht="72" customHeight="1" thickBot="1" x14ac:dyDescent="0.25">
      <c r="A199" s="17">
        <v>192</v>
      </c>
      <c r="B199" s="221" t="s">
        <v>14</v>
      </c>
      <c r="C199" s="130">
        <f t="shared" ref="C199:C211" si="83">SUM(D199:M199)</f>
        <v>216793.11664999998</v>
      </c>
      <c r="D199" s="130">
        <f t="shared" ref="D199:M199" si="84">D200+D201</f>
        <v>19785.303520000001</v>
      </c>
      <c r="E199" s="76">
        <f t="shared" si="84"/>
        <v>20482.75</v>
      </c>
      <c r="F199" s="75">
        <f t="shared" si="84"/>
        <v>22335.77</v>
      </c>
      <c r="G199" s="130">
        <f t="shared" si="84"/>
        <v>23370.03</v>
      </c>
      <c r="H199" s="130">
        <f t="shared" si="84"/>
        <v>23732.53</v>
      </c>
      <c r="I199" s="433">
        <f t="shared" si="84"/>
        <v>21248.67</v>
      </c>
      <c r="J199" s="130">
        <f t="shared" si="84"/>
        <v>15663.553159999999</v>
      </c>
      <c r="K199" s="130">
        <f t="shared" si="84"/>
        <v>20798.88897</v>
      </c>
      <c r="L199" s="130">
        <f t="shared" si="84"/>
        <v>24144.558000000001</v>
      </c>
      <c r="M199" s="130">
        <f t="shared" si="84"/>
        <v>25231.062999999998</v>
      </c>
      <c r="N199" s="222" t="s">
        <v>110</v>
      </c>
    </row>
    <row r="200" spans="1:15" s="3" customFormat="1" ht="16.5" customHeight="1" thickBot="1" x14ac:dyDescent="0.3">
      <c r="A200" s="17">
        <v>193</v>
      </c>
      <c r="B200" s="223" t="s">
        <v>6</v>
      </c>
      <c r="C200" s="224">
        <f t="shared" si="83"/>
        <v>541.20000000000005</v>
      </c>
      <c r="D200" s="117">
        <v>0</v>
      </c>
      <c r="E200" s="102">
        <v>541.20000000000005</v>
      </c>
      <c r="F200" s="117">
        <v>0</v>
      </c>
      <c r="G200" s="117">
        <v>0</v>
      </c>
      <c r="H200" s="117">
        <v>0</v>
      </c>
      <c r="I200" s="450">
        <v>0</v>
      </c>
      <c r="J200" s="117">
        <v>0</v>
      </c>
      <c r="K200" s="225">
        <v>0</v>
      </c>
      <c r="L200" s="225">
        <v>0</v>
      </c>
      <c r="M200" s="225">
        <v>0</v>
      </c>
      <c r="N200" s="226"/>
    </row>
    <row r="201" spans="1:15" s="3" customFormat="1" ht="19.5" thickBot="1" x14ac:dyDescent="0.3">
      <c r="A201" s="17">
        <v>194</v>
      </c>
      <c r="B201" s="200" t="s">
        <v>8</v>
      </c>
      <c r="C201" s="227">
        <f t="shared" si="83"/>
        <v>216251.91665</v>
      </c>
      <c r="D201" s="358">
        <v>19785.303520000001</v>
      </c>
      <c r="E201" s="356">
        <v>19941.55</v>
      </c>
      <c r="F201" s="358">
        <v>22335.77</v>
      </c>
      <c r="G201" s="358">
        <v>23370.03</v>
      </c>
      <c r="H201" s="358">
        <v>23732.53</v>
      </c>
      <c r="I201" s="440">
        <v>21248.67</v>
      </c>
      <c r="J201" s="359">
        <v>15663.553159999999</v>
      </c>
      <c r="K201" s="405">
        <f>20762.764+10.37472+25.75025</f>
        <v>20798.88897</v>
      </c>
      <c r="L201" s="405">
        <v>24144.558000000001</v>
      </c>
      <c r="M201" s="405">
        <v>25231.062999999998</v>
      </c>
      <c r="N201" s="229"/>
    </row>
    <row r="202" spans="1:15" s="3" customFormat="1" ht="39" customHeight="1" thickBot="1" x14ac:dyDescent="0.25">
      <c r="A202" s="403">
        <v>195</v>
      </c>
      <c r="B202" s="221" t="s">
        <v>167</v>
      </c>
      <c r="C202" s="130">
        <f t="shared" si="83"/>
        <v>31502.314109999999</v>
      </c>
      <c r="D202" s="130">
        <f t="shared" ref="D202:M202" si="85">D203</f>
        <v>4797.7727000000004</v>
      </c>
      <c r="E202" s="76">
        <f t="shared" si="85"/>
        <v>4020.8708999999999</v>
      </c>
      <c r="F202" s="75">
        <f t="shared" si="85"/>
        <v>1258.47</v>
      </c>
      <c r="G202" s="130">
        <f t="shared" si="85"/>
        <v>2999.95</v>
      </c>
      <c r="H202" s="130">
        <f t="shared" si="85"/>
        <v>3017</v>
      </c>
      <c r="I202" s="433">
        <f t="shared" si="85"/>
        <v>3000</v>
      </c>
      <c r="J202" s="130">
        <f t="shared" si="85"/>
        <v>3100</v>
      </c>
      <c r="K202" s="130">
        <f t="shared" si="85"/>
        <v>3308.2505099999998</v>
      </c>
      <c r="L202" s="130">
        <f t="shared" si="85"/>
        <v>3000</v>
      </c>
      <c r="M202" s="130">
        <f t="shared" si="85"/>
        <v>3000</v>
      </c>
      <c r="N202" s="75" t="s">
        <v>31</v>
      </c>
    </row>
    <row r="203" spans="1:15" s="3" customFormat="1" ht="19.5" thickBot="1" x14ac:dyDescent="0.3">
      <c r="A203" s="17">
        <v>196</v>
      </c>
      <c r="B203" s="230" t="s">
        <v>8</v>
      </c>
      <c r="C203" s="231">
        <f t="shared" si="83"/>
        <v>31502.314109999999</v>
      </c>
      <c r="D203" s="351">
        <v>4797.7727000000004</v>
      </c>
      <c r="E203" s="352">
        <v>4020.8708999999999</v>
      </c>
      <c r="F203" s="351">
        <v>1258.47</v>
      </c>
      <c r="G203" s="351">
        <v>2999.95</v>
      </c>
      <c r="H203" s="351">
        <v>3017</v>
      </c>
      <c r="I203" s="415">
        <v>3000</v>
      </c>
      <c r="J203" s="375">
        <v>3100</v>
      </c>
      <c r="K203" s="406">
        <f>3240+68.25051</f>
        <v>3308.2505099999998</v>
      </c>
      <c r="L203" s="406">
        <v>3000</v>
      </c>
      <c r="M203" s="406">
        <v>3000</v>
      </c>
      <c r="N203" s="187"/>
    </row>
    <row r="204" spans="1:15" s="3" customFormat="1" ht="72.75" customHeight="1" thickBot="1" x14ac:dyDescent="0.3">
      <c r="A204" s="403">
        <v>197</v>
      </c>
      <c r="B204" s="233" t="s">
        <v>168</v>
      </c>
      <c r="C204" s="130">
        <f t="shared" si="83"/>
        <v>98281.39899999999</v>
      </c>
      <c r="D204" s="130">
        <f t="shared" ref="D204:M204" si="86">D205</f>
        <v>7453.1</v>
      </c>
      <c r="E204" s="76">
        <f t="shared" si="86"/>
        <v>8150.4</v>
      </c>
      <c r="F204" s="75">
        <f t="shared" si="86"/>
        <v>8178.299</v>
      </c>
      <c r="G204" s="130">
        <f t="shared" si="86"/>
        <v>9120.4</v>
      </c>
      <c r="H204" s="130">
        <f t="shared" si="86"/>
        <v>9716.2999999999993</v>
      </c>
      <c r="I204" s="433">
        <f t="shared" si="86"/>
        <v>10074.799999999999</v>
      </c>
      <c r="J204" s="130">
        <f t="shared" si="86"/>
        <v>10823.1</v>
      </c>
      <c r="K204" s="130">
        <f t="shared" si="86"/>
        <v>11136.8</v>
      </c>
      <c r="L204" s="130">
        <f t="shared" si="86"/>
        <v>11582.4</v>
      </c>
      <c r="M204" s="130">
        <f t="shared" si="86"/>
        <v>12045.8</v>
      </c>
      <c r="N204" s="75" t="s">
        <v>31</v>
      </c>
    </row>
    <row r="205" spans="1:15" s="3" customFormat="1" ht="19.5" thickBot="1" x14ac:dyDescent="0.3">
      <c r="A205" s="17">
        <v>198</v>
      </c>
      <c r="B205" s="234" t="s">
        <v>6</v>
      </c>
      <c r="C205" s="235">
        <f t="shared" si="83"/>
        <v>98281.39899999999</v>
      </c>
      <c r="D205" s="348">
        <v>7453.1</v>
      </c>
      <c r="E205" s="347">
        <v>8150.4</v>
      </c>
      <c r="F205" s="348">
        <f>1709.585+6468.714</f>
        <v>8178.299</v>
      </c>
      <c r="G205" s="348">
        <f>9120.5-0.1</f>
        <v>9120.4</v>
      </c>
      <c r="H205" s="348">
        <v>9716.2999999999993</v>
      </c>
      <c r="I205" s="429">
        <v>10074.799999999999</v>
      </c>
      <c r="J205" s="360">
        <v>10823.1</v>
      </c>
      <c r="K205" s="407">
        <v>11136.8</v>
      </c>
      <c r="L205" s="407">
        <v>11582.4</v>
      </c>
      <c r="M205" s="407">
        <v>12045.8</v>
      </c>
      <c r="N205" s="189"/>
    </row>
    <row r="206" spans="1:15" s="3" customFormat="1" ht="84.75" customHeight="1" thickBot="1" x14ac:dyDescent="0.3">
      <c r="A206" s="17">
        <v>199</v>
      </c>
      <c r="B206" s="233" t="s">
        <v>155</v>
      </c>
      <c r="C206" s="130">
        <f t="shared" si="83"/>
        <v>984.79600000000005</v>
      </c>
      <c r="D206" s="130">
        <f t="shared" ref="D206:M206" si="87">D207+D208</f>
        <v>412.19400000000002</v>
      </c>
      <c r="E206" s="76">
        <f t="shared" si="87"/>
        <v>572.60199999999998</v>
      </c>
      <c r="F206" s="75">
        <f t="shared" si="87"/>
        <v>0</v>
      </c>
      <c r="G206" s="130">
        <f t="shared" si="87"/>
        <v>0</v>
      </c>
      <c r="H206" s="130">
        <f t="shared" si="87"/>
        <v>0</v>
      </c>
      <c r="I206" s="433">
        <f t="shared" si="87"/>
        <v>0</v>
      </c>
      <c r="J206" s="130">
        <f t="shared" si="87"/>
        <v>0</v>
      </c>
      <c r="K206" s="130">
        <f t="shared" si="87"/>
        <v>0</v>
      </c>
      <c r="L206" s="130">
        <f t="shared" si="87"/>
        <v>0</v>
      </c>
      <c r="M206" s="130">
        <f t="shared" si="87"/>
        <v>0</v>
      </c>
      <c r="N206" s="75" t="s">
        <v>32</v>
      </c>
    </row>
    <row r="207" spans="1:15" s="3" customFormat="1" ht="16.5" thickBot="1" x14ac:dyDescent="0.3">
      <c r="A207" s="17">
        <v>200</v>
      </c>
      <c r="B207" s="223" t="s">
        <v>6</v>
      </c>
      <c r="C207" s="224">
        <f t="shared" si="83"/>
        <v>572.60199999999998</v>
      </c>
      <c r="D207" s="80">
        <v>0</v>
      </c>
      <c r="E207" s="102">
        <v>572.60199999999998</v>
      </c>
      <c r="F207" s="117">
        <v>0</v>
      </c>
      <c r="G207" s="117">
        <v>0</v>
      </c>
      <c r="H207" s="117">
        <v>0</v>
      </c>
      <c r="I207" s="450">
        <v>0</v>
      </c>
      <c r="J207" s="117">
        <v>0</v>
      </c>
      <c r="K207" s="225">
        <v>0</v>
      </c>
      <c r="L207" s="225">
        <v>0</v>
      </c>
      <c r="M207" s="225">
        <v>0</v>
      </c>
      <c r="N207" s="225"/>
    </row>
    <row r="208" spans="1:15" s="3" customFormat="1" ht="16.5" thickBot="1" x14ac:dyDescent="0.3">
      <c r="A208" s="17">
        <v>201</v>
      </c>
      <c r="B208" s="219" t="s">
        <v>8</v>
      </c>
      <c r="C208" s="144">
        <f t="shared" si="83"/>
        <v>412.19400000000002</v>
      </c>
      <c r="D208" s="113">
        <v>412.19400000000002</v>
      </c>
      <c r="E208" s="114">
        <v>0</v>
      </c>
      <c r="F208" s="113">
        <v>0</v>
      </c>
      <c r="G208" s="113">
        <v>0</v>
      </c>
      <c r="H208" s="113">
        <v>0</v>
      </c>
      <c r="I208" s="454">
        <v>0</v>
      </c>
      <c r="J208" s="113">
        <v>0</v>
      </c>
      <c r="K208" s="215">
        <v>0</v>
      </c>
      <c r="L208" s="215">
        <v>0</v>
      </c>
      <c r="M208" s="215">
        <v>0</v>
      </c>
      <c r="N208" s="237"/>
    </row>
    <row r="209" spans="1:14" s="3" customFormat="1" ht="135" customHeight="1" thickBot="1" x14ac:dyDescent="0.25">
      <c r="A209" s="17">
        <v>202</v>
      </c>
      <c r="B209" s="221" t="s">
        <v>169</v>
      </c>
      <c r="C209" s="130">
        <f t="shared" si="83"/>
        <v>10983.702000000001</v>
      </c>
      <c r="D209" s="130">
        <f t="shared" ref="D209:M209" si="88">D210</f>
        <v>0</v>
      </c>
      <c r="E209" s="76">
        <f t="shared" si="88"/>
        <v>982.60199999999998</v>
      </c>
      <c r="F209" s="75">
        <f t="shared" si="88"/>
        <v>1017.7</v>
      </c>
      <c r="G209" s="130">
        <f t="shared" si="88"/>
        <v>1123.9000000000001</v>
      </c>
      <c r="H209" s="130">
        <f t="shared" si="88"/>
        <v>1168.9000000000001</v>
      </c>
      <c r="I209" s="433">
        <f t="shared" si="88"/>
        <v>1198</v>
      </c>
      <c r="J209" s="130">
        <f t="shared" si="88"/>
        <v>1288.7</v>
      </c>
      <c r="K209" s="130">
        <f t="shared" si="88"/>
        <v>1346.7</v>
      </c>
      <c r="L209" s="130">
        <f t="shared" si="88"/>
        <v>1400.6</v>
      </c>
      <c r="M209" s="130">
        <f t="shared" si="88"/>
        <v>1456.6</v>
      </c>
      <c r="N209" s="75" t="s">
        <v>31</v>
      </c>
    </row>
    <row r="210" spans="1:14" ht="15.75" customHeight="1" thickBot="1" x14ac:dyDescent="0.3">
      <c r="A210" s="17">
        <v>203</v>
      </c>
      <c r="B210" s="238" t="s">
        <v>6</v>
      </c>
      <c r="C210" s="235">
        <f t="shared" si="83"/>
        <v>10983.702000000001</v>
      </c>
      <c r="D210" s="378">
        <v>0</v>
      </c>
      <c r="E210" s="347">
        <v>982.60199999999998</v>
      </c>
      <c r="F210" s="348">
        <v>1017.7</v>
      </c>
      <c r="G210" s="348">
        <v>1123.9000000000001</v>
      </c>
      <c r="H210" s="348">
        <v>1168.9000000000001</v>
      </c>
      <c r="I210" s="429">
        <v>1198</v>
      </c>
      <c r="J210" s="360">
        <v>1288.7</v>
      </c>
      <c r="K210" s="407">
        <v>1346.7</v>
      </c>
      <c r="L210" s="407">
        <v>1400.6</v>
      </c>
      <c r="M210" s="407">
        <v>1456.6</v>
      </c>
      <c r="N210" s="189"/>
    </row>
    <row r="211" spans="1:14" ht="63" customHeight="1" thickBot="1" x14ac:dyDescent="0.3">
      <c r="A211" s="403">
        <v>204</v>
      </c>
      <c r="B211" s="239" t="s">
        <v>170</v>
      </c>
      <c r="C211" s="130">
        <f t="shared" si="83"/>
        <v>69723.783639999994</v>
      </c>
      <c r="D211" s="130">
        <f t="shared" ref="D211:M211" si="89">D212+D213</f>
        <v>0</v>
      </c>
      <c r="E211" s="76">
        <f t="shared" si="89"/>
        <v>935.88400000000001</v>
      </c>
      <c r="F211" s="75">
        <f t="shared" si="89"/>
        <v>0</v>
      </c>
      <c r="G211" s="130">
        <f t="shared" si="89"/>
        <v>3235.06</v>
      </c>
      <c r="H211" s="130">
        <f t="shared" si="89"/>
        <v>3830.57</v>
      </c>
      <c r="I211" s="433">
        <f t="shared" si="89"/>
        <v>4917.68</v>
      </c>
      <c r="J211" s="130">
        <f t="shared" si="89"/>
        <v>9553.1006400000006</v>
      </c>
      <c r="K211" s="130">
        <f t="shared" si="89"/>
        <v>12491.189</v>
      </c>
      <c r="L211" s="130">
        <f t="shared" si="89"/>
        <v>16587.5</v>
      </c>
      <c r="M211" s="130">
        <f t="shared" si="89"/>
        <v>18172.8</v>
      </c>
      <c r="N211" s="199" t="s">
        <v>63</v>
      </c>
    </row>
    <row r="212" spans="1:14" ht="16.5" customHeight="1" thickBot="1" x14ac:dyDescent="0.3">
      <c r="A212" s="17">
        <v>205</v>
      </c>
      <c r="B212" s="223" t="s">
        <v>6</v>
      </c>
      <c r="C212" s="224">
        <f>SUM(D212:J212)</f>
        <v>0</v>
      </c>
      <c r="D212" s="80">
        <v>0</v>
      </c>
      <c r="E212" s="102">
        <v>0</v>
      </c>
      <c r="F212" s="117">
        <v>0</v>
      </c>
      <c r="G212" s="117">
        <v>0</v>
      </c>
      <c r="H212" s="117">
        <v>0</v>
      </c>
      <c r="I212" s="450">
        <v>0</v>
      </c>
      <c r="J212" s="117">
        <v>0</v>
      </c>
      <c r="K212" s="225">
        <v>0</v>
      </c>
      <c r="L212" s="225">
        <v>0</v>
      </c>
      <c r="M212" s="225">
        <v>0</v>
      </c>
      <c r="N212" s="240"/>
    </row>
    <row r="213" spans="1:14" ht="17.25" customHeight="1" thickBot="1" x14ac:dyDescent="0.3">
      <c r="A213" s="17">
        <v>206</v>
      </c>
      <c r="B213" s="219" t="s">
        <v>8</v>
      </c>
      <c r="C213" s="144">
        <f t="shared" ref="C213:C220" si="90">SUM(D213:M213)</f>
        <v>69723.783639999994</v>
      </c>
      <c r="D213" s="379">
        <v>0</v>
      </c>
      <c r="E213" s="380">
        <v>935.88400000000001</v>
      </c>
      <c r="F213" s="381">
        <v>0</v>
      </c>
      <c r="G213" s="381">
        <v>3235.06</v>
      </c>
      <c r="H213" s="381">
        <v>3830.57</v>
      </c>
      <c r="I213" s="455">
        <v>4917.68</v>
      </c>
      <c r="J213" s="408">
        <v>9553.1006400000006</v>
      </c>
      <c r="K213" s="409">
        <v>12491.189</v>
      </c>
      <c r="L213" s="409">
        <v>16587.5</v>
      </c>
      <c r="M213" s="409">
        <v>18172.8</v>
      </c>
      <c r="N213" s="237"/>
    </row>
    <row r="214" spans="1:14" ht="69" customHeight="1" thickBot="1" x14ac:dyDescent="0.25">
      <c r="A214" s="17">
        <v>207</v>
      </c>
      <c r="B214" s="221" t="s">
        <v>154</v>
      </c>
      <c r="C214" s="76">
        <f t="shared" si="90"/>
        <v>619.5</v>
      </c>
      <c r="D214" s="75">
        <f t="shared" ref="D214:M214" si="91">D215+D216</f>
        <v>0</v>
      </c>
      <c r="E214" s="76">
        <f t="shared" si="91"/>
        <v>0</v>
      </c>
      <c r="F214" s="75">
        <f t="shared" si="91"/>
        <v>519.5</v>
      </c>
      <c r="G214" s="76">
        <f t="shared" si="91"/>
        <v>100</v>
      </c>
      <c r="H214" s="75">
        <f t="shared" si="91"/>
        <v>0</v>
      </c>
      <c r="I214" s="426">
        <f t="shared" si="91"/>
        <v>0</v>
      </c>
      <c r="J214" s="75">
        <f t="shared" si="91"/>
        <v>0</v>
      </c>
      <c r="K214" s="75">
        <f t="shared" si="91"/>
        <v>0</v>
      </c>
      <c r="L214" s="75">
        <f t="shared" si="91"/>
        <v>0</v>
      </c>
      <c r="M214" s="75">
        <f t="shared" si="91"/>
        <v>0</v>
      </c>
      <c r="N214" s="75" t="s">
        <v>115</v>
      </c>
    </row>
    <row r="215" spans="1:14" ht="17.25" customHeight="1" thickBot="1" x14ac:dyDescent="0.3">
      <c r="A215" s="17">
        <v>208</v>
      </c>
      <c r="B215" s="241" t="s">
        <v>6</v>
      </c>
      <c r="C215" s="146">
        <f t="shared" si="90"/>
        <v>251.4</v>
      </c>
      <c r="D215" s="80">
        <v>0</v>
      </c>
      <c r="E215" s="102">
        <v>0</v>
      </c>
      <c r="F215" s="117">
        <v>251.4</v>
      </c>
      <c r="G215" s="102">
        <v>0</v>
      </c>
      <c r="H215" s="117">
        <v>0</v>
      </c>
      <c r="I215" s="450">
        <v>0</v>
      </c>
      <c r="J215" s="117">
        <v>0</v>
      </c>
      <c r="K215" s="225">
        <v>0</v>
      </c>
      <c r="L215" s="225">
        <v>0</v>
      </c>
      <c r="M215" s="225">
        <v>0</v>
      </c>
      <c r="N215" s="242"/>
    </row>
    <row r="216" spans="1:14" ht="17.25" customHeight="1" thickBot="1" x14ac:dyDescent="0.3">
      <c r="A216" s="17">
        <v>209</v>
      </c>
      <c r="B216" s="243" t="s">
        <v>8</v>
      </c>
      <c r="C216" s="244">
        <f t="shared" si="90"/>
        <v>368.1</v>
      </c>
      <c r="D216" s="379">
        <v>0</v>
      </c>
      <c r="E216" s="380">
        <v>0</v>
      </c>
      <c r="F216" s="381">
        <v>268.10000000000002</v>
      </c>
      <c r="G216" s="380">
        <v>100</v>
      </c>
      <c r="H216" s="381">
        <v>0</v>
      </c>
      <c r="I216" s="455">
        <v>0</v>
      </c>
      <c r="J216" s="381">
        <v>0</v>
      </c>
      <c r="K216" s="382">
        <v>0</v>
      </c>
      <c r="L216" s="382">
        <v>0</v>
      </c>
      <c r="M216" s="382">
        <v>0</v>
      </c>
      <c r="N216" s="237"/>
    </row>
    <row r="217" spans="1:14" ht="103.5" customHeight="1" thickBot="1" x14ac:dyDescent="0.3">
      <c r="A217" s="17">
        <v>210</v>
      </c>
      <c r="B217" s="221" t="s">
        <v>156</v>
      </c>
      <c r="C217" s="76">
        <f t="shared" si="90"/>
        <v>100</v>
      </c>
      <c r="D217" s="75">
        <f t="shared" ref="D217:M217" si="92">D218</f>
        <v>0</v>
      </c>
      <c r="E217" s="76">
        <f t="shared" si="92"/>
        <v>0</v>
      </c>
      <c r="F217" s="75">
        <f t="shared" si="92"/>
        <v>0</v>
      </c>
      <c r="G217" s="75">
        <f t="shared" si="92"/>
        <v>100</v>
      </c>
      <c r="H217" s="75">
        <f t="shared" si="92"/>
        <v>0</v>
      </c>
      <c r="I217" s="426">
        <f t="shared" si="92"/>
        <v>0</v>
      </c>
      <c r="J217" s="75">
        <f t="shared" si="92"/>
        <v>0</v>
      </c>
      <c r="K217" s="75">
        <f t="shared" si="92"/>
        <v>0</v>
      </c>
      <c r="L217" s="75">
        <f t="shared" si="92"/>
        <v>0</v>
      </c>
      <c r="M217" s="75">
        <f t="shared" si="92"/>
        <v>0</v>
      </c>
      <c r="N217" s="172" t="str">
        <f>N214</f>
        <v>п. 3.3.1.1</v>
      </c>
    </row>
    <row r="218" spans="1:14" ht="17.25" customHeight="1" thickBot="1" x14ac:dyDescent="0.3">
      <c r="A218" s="17">
        <v>211</v>
      </c>
      <c r="B218" s="245" t="s">
        <v>6</v>
      </c>
      <c r="C218" s="246">
        <f t="shared" si="90"/>
        <v>100</v>
      </c>
      <c r="D218" s="378">
        <v>0</v>
      </c>
      <c r="E218" s="347">
        <v>0</v>
      </c>
      <c r="F218" s="348">
        <v>0</v>
      </c>
      <c r="G218" s="348">
        <v>100</v>
      </c>
      <c r="H218" s="348">
        <v>0</v>
      </c>
      <c r="I218" s="429">
        <v>0</v>
      </c>
      <c r="J218" s="348">
        <v>0</v>
      </c>
      <c r="K218" s="377">
        <v>0</v>
      </c>
      <c r="L218" s="377">
        <v>0</v>
      </c>
      <c r="M218" s="377">
        <v>0</v>
      </c>
      <c r="N218" s="189"/>
    </row>
    <row r="219" spans="1:14" ht="75" customHeight="1" thickBot="1" x14ac:dyDescent="0.3">
      <c r="A219" s="17">
        <v>212</v>
      </c>
      <c r="B219" s="247" t="s">
        <v>102</v>
      </c>
      <c r="C219" s="59">
        <f t="shared" si="90"/>
        <v>428.15800000000002</v>
      </c>
      <c r="D219" s="248">
        <f t="shared" ref="D219:M219" si="93">D220</f>
        <v>0</v>
      </c>
      <c r="E219" s="249">
        <f t="shared" si="93"/>
        <v>0</v>
      </c>
      <c r="F219" s="59">
        <f t="shared" si="93"/>
        <v>0</v>
      </c>
      <c r="G219" s="151">
        <f t="shared" si="93"/>
        <v>0</v>
      </c>
      <c r="H219" s="248">
        <f t="shared" si="93"/>
        <v>154.30000000000001</v>
      </c>
      <c r="I219" s="64">
        <f t="shared" si="93"/>
        <v>273.858</v>
      </c>
      <c r="J219" s="248">
        <f t="shared" si="93"/>
        <v>0</v>
      </c>
      <c r="K219" s="59">
        <f t="shared" si="93"/>
        <v>0</v>
      </c>
      <c r="L219" s="248">
        <f t="shared" si="93"/>
        <v>0</v>
      </c>
      <c r="M219" s="59">
        <f t="shared" si="93"/>
        <v>0</v>
      </c>
      <c r="N219" s="250" t="str">
        <f>N199</f>
        <v>п. 3.3.1.1,  п.3.3.1.2, п. 3.3.1.3,  п.3.3.1.4,  п.3.3.1.5.; п. 3.3.1.6.; п.3.3.2.1.; п. 3.3.2.3.</v>
      </c>
    </row>
    <row r="220" spans="1:14" ht="17.25" customHeight="1" thickBot="1" x14ac:dyDescent="0.3">
      <c r="A220" s="17">
        <v>213</v>
      </c>
      <c r="B220" s="251" t="s">
        <v>6</v>
      </c>
      <c r="C220" s="94">
        <f t="shared" si="90"/>
        <v>428.15800000000002</v>
      </c>
      <c r="D220" s="383">
        <v>0</v>
      </c>
      <c r="E220" s="357">
        <v>0</v>
      </c>
      <c r="F220" s="358">
        <v>0</v>
      </c>
      <c r="G220" s="374">
        <v>0</v>
      </c>
      <c r="H220" s="356">
        <v>154.30000000000001</v>
      </c>
      <c r="I220" s="456">
        <v>273.858</v>
      </c>
      <c r="J220" s="356">
        <v>0</v>
      </c>
      <c r="K220" s="358">
        <v>0</v>
      </c>
      <c r="L220" s="356">
        <v>0</v>
      </c>
      <c r="M220" s="358">
        <v>0</v>
      </c>
      <c r="N220" s="252"/>
    </row>
    <row r="221" spans="1:14" ht="94.5" customHeight="1" thickBot="1" x14ac:dyDescent="0.3">
      <c r="A221" s="17">
        <v>214</v>
      </c>
      <c r="B221" s="253" t="s">
        <v>183</v>
      </c>
      <c r="C221" s="77">
        <f>C222+C223</f>
        <v>7516.9</v>
      </c>
      <c r="D221" s="77">
        <f t="shared" ref="D221:M221" si="94">D222+D223</f>
        <v>0</v>
      </c>
      <c r="E221" s="77">
        <f t="shared" si="94"/>
        <v>0</v>
      </c>
      <c r="F221" s="77">
        <f t="shared" si="94"/>
        <v>0</v>
      </c>
      <c r="G221" s="77">
        <f t="shared" si="94"/>
        <v>0</v>
      </c>
      <c r="H221" s="77">
        <f t="shared" si="94"/>
        <v>0</v>
      </c>
      <c r="I221" s="457">
        <f t="shared" si="94"/>
        <v>2128</v>
      </c>
      <c r="J221" s="77">
        <f t="shared" si="94"/>
        <v>2558.4</v>
      </c>
      <c r="K221" s="77">
        <f t="shared" si="94"/>
        <v>2830.5</v>
      </c>
      <c r="L221" s="77">
        <f t="shared" si="94"/>
        <v>0</v>
      </c>
      <c r="M221" s="77">
        <f t="shared" si="94"/>
        <v>0</v>
      </c>
      <c r="N221" s="172" t="str">
        <f>N202</f>
        <v>п. 3.4.1.1</v>
      </c>
    </row>
    <row r="222" spans="1:14" ht="17.25" customHeight="1" thickBot="1" x14ac:dyDescent="0.3">
      <c r="A222" s="17">
        <v>215</v>
      </c>
      <c r="B222" s="254" t="s">
        <v>6</v>
      </c>
      <c r="C222" s="255">
        <f>SUM(D222:M222)</f>
        <v>7516.9</v>
      </c>
      <c r="D222" s="384">
        <v>0</v>
      </c>
      <c r="E222" s="353">
        <v>0</v>
      </c>
      <c r="F222" s="354">
        <v>0</v>
      </c>
      <c r="G222" s="355">
        <v>0</v>
      </c>
      <c r="H222" s="385">
        <v>0</v>
      </c>
      <c r="I222" s="439">
        <v>2128</v>
      </c>
      <c r="J222" s="355">
        <v>2558.4</v>
      </c>
      <c r="K222" s="353">
        <v>2830.5</v>
      </c>
      <c r="L222" s="354">
        <v>0</v>
      </c>
      <c r="M222" s="354">
        <v>0</v>
      </c>
      <c r="N222" s="256"/>
    </row>
    <row r="223" spans="1:14" ht="17.25" customHeight="1" thickBot="1" x14ac:dyDescent="0.3">
      <c r="A223" s="17">
        <v>216</v>
      </c>
      <c r="B223" s="257" t="s">
        <v>8</v>
      </c>
      <c r="C223" s="258">
        <f>SUM(D223:M223)</f>
        <v>0</v>
      </c>
      <c r="D223" s="379">
        <v>0</v>
      </c>
      <c r="E223" s="380">
        <v>0</v>
      </c>
      <c r="F223" s="386">
        <v>0</v>
      </c>
      <c r="G223" s="381">
        <v>0</v>
      </c>
      <c r="H223" s="382">
        <v>0</v>
      </c>
      <c r="I223" s="455">
        <v>0</v>
      </c>
      <c r="J223" s="381">
        <v>0</v>
      </c>
      <c r="K223" s="380">
        <v>0</v>
      </c>
      <c r="L223" s="386">
        <v>0</v>
      </c>
      <c r="M223" s="386">
        <v>0</v>
      </c>
      <c r="N223" s="171"/>
    </row>
    <row r="224" spans="1:14" ht="104.25" customHeight="1" thickBot="1" x14ac:dyDescent="0.25">
      <c r="A224" s="403">
        <v>217</v>
      </c>
      <c r="B224" s="259" t="s">
        <v>135</v>
      </c>
      <c r="C224" s="260">
        <f>SUM(D224:M224)</f>
        <v>502.05435</v>
      </c>
      <c r="D224" s="141">
        <f t="shared" ref="D224:M224" si="95">D225</f>
        <v>0</v>
      </c>
      <c r="E224" s="75">
        <f t="shared" si="95"/>
        <v>0</v>
      </c>
      <c r="F224" s="141">
        <f t="shared" si="95"/>
        <v>0</v>
      </c>
      <c r="G224" s="75">
        <f t="shared" si="95"/>
        <v>0</v>
      </c>
      <c r="H224" s="141">
        <f t="shared" si="95"/>
        <v>0</v>
      </c>
      <c r="I224" s="426">
        <f t="shared" si="95"/>
        <v>0</v>
      </c>
      <c r="J224" s="141">
        <f t="shared" si="95"/>
        <v>502.05435</v>
      </c>
      <c r="K224" s="75">
        <f t="shared" si="95"/>
        <v>0</v>
      </c>
      <c r="L224" s="141">
        <f t="shared" si="95"/>
        <v>0</v>
      </c>
      <c r="M224" s="75">
        <f t="shared" si="95"/>
        <v>0</v>
      </c>
      <c r="N224" s="75" t="s">
        <v>32</v>
      </c>
    </row>
    <row r="225" spans="1:14" ht="17.25" customHeight="1" thickBot="1" x14ac:dyDescent="0.3">
      <c r="A225" s="17">
        <v>218</v>
      </c>
      <c r="B225" s="261" t="s">
        <v>6</v>
      </c>
      <c r="C225" s="75">
        <f>SUM(D225:M225)</f>
        <v>502.05435</v>
      </c>
      <c r="D225" s="387">
        <v>0</v>
      </c>
      <c r="E225" s="351">
        <v>0</v>
      </c>
      <c r="F225" s="352">
        <v>0</v>
      </c>
      <c r="G225" s="351">
        <v>0</v>
      </c>
      <c r="H225" s="352">
        <v>0</v>
      </c>
      <c r="I225" s="432">
        <v>0</v>
      </c>
      <c r="J225" s="352">
        <f>98.846+403.20835</f>
        <v>502.05435</v>
      </c>
      <c r="K225" s="351">
        <v>0</v>
      </c>
      <c r="L225" s="352">
        <v>0</v>
      </c>
      <c r="M225" s="351">
        <v>0</v>
      </c>
      <c r="N225" s="192"/>
    </row>
    <row r="226" spans="1:14" ht="134.25" customHeight="1" thickBot="1" x14ac:dyDescent="0.3">
      <c r="A226" s="17">
        <v>219</v>
      </c>
      <c r="B226" s="289" t="s">
        <v>189</v>
      </c>
      <c r="C226" s="141">
        <f t="shared" ref="C226:C227" si="96">SUM(D226:M226)</f>
        <v>1752.788</v>
      </c>
      <c r="D226" s="75">
        <f t="shared" ref="D226" si="97">D227</f>
        <v>0</v>
      </c>
      <c r="E226" s="141">
        <f t="shared" ref="E226" si="98">E227</f>
        <v>0</v>
      </c>
      <c r="F226" s="77">
        <f t="shared" ref="F226" si="99">F227</f>
        <v>0</v>
      </c>
      <c r="G226" s="75">
        <f t="shared" ref="G226" si="100">G227</f>
        <v>0</v>
      </c>
      <c r="H226" s="130">
        <f t="shared" ref="H226" si="101">H227</f>
        <v>0</v>
      </c>
      <c r="I226" s="465">
        <f t="shared" ref="I226" si="102">I227</f>
        <v>0</v>
      </c>
      <c r="J226" s="75">
        <f t="shared" ref="J226" si="103">J227</f>
        <v>0</v>
      </c>
      <c r="K226" s="141">
        <f t="shared" ref="K226" si="104">K227</f>
        <v>1752.788</v>
      </c>
      <c r="L226" s="75">
        <f t="shared" ref="L226" si="105">L227</f>
        <v>0</v>
      </c>
      <c r="M226" s="141">
        <f t="shared" ref="M226" si="106">M227</f>
        <v>0</v>
      </c>
      <c r="N226" s="192"/>
    </row>
    <row r="227" spans="1:14" ht="17.25" customHeight="1" thickBot="1" x14ac:dyDescent="0.3">
      <c r="A227" s="17">
        <v>220</v>
      </c>
      <c r="B227" s="301" t="s">
        <v>6</v>
      </c>
      <c r="C227" s="141">
        <f t="shared" si="96"/>
        <v>1752.788</v>
      </c>
      <c r="D227" s="351">
        <v>0</v>
      </c>
      <c r="E227" s="352">
        <v>0</v>
      </c>
      <c r="F227" s="396">
        <v>0</v>
      </c>
      <c r="G227" s="351">
        <v>0</v>
      </c>
      <c r="H227" s="376">
        <v>0</v>
      </c>
      <c r="I227" s="415">
        <v>0</v>
      </c>
      <c r="J227" s="351">
        <v>0</v>
      </c>
      <c r="K227" s="417">
        <f>1228.892+523.896</f>
        <v>1752.788</v>
      </c>
      <c r="L227" s="351">
        <v>0</v>
      </c>
      <c r="M227" s="352">
        <v>0</v>
      </c>
      <c r="N227" s="192"/>
    </row>
    <row r="228" spans="1:14" ht="16.5" thickBot="1" x14ac:dyDescent="0.3">
      <c r="A228" s="17">
        <v>221</v>
      </c>
      <c r="B228" s="583" t="s">
        <v>65</v>
      </c>
      <c r="C228" s="584"/>
      <c r="D228" s="584"/>
      <c r="E228" s="584"/>
      <c r="F228" s="584"/>
      <c r="G228" s="584"/>
      <c r="H228" s="584"/>
      <c r="I228" s="584"/>
      <c r="J228" s="584"/>
      <c r="K228" s="584"/>
      <c r="L228" s="584"/>
      <c r="M228" s="584"/>
      <c r="N228" s="585"/>
    </row>
    <row r="229" spans="1:14" ht="16.5" thickBot="1" x14ac:dyDescent="0.3">
      <c r="A229" s="17">
        <v>222</v>
      </c>
      <c r="B229" s="266" t="s">
        <v>58</v>
      </c>
      <c r="C229" s="75">
        <f>SUM(D229:M229)</f>
        <v>604950.74523999996</v>
      </c>
      <c r="D229" s="75">
        <f t="shared" ref="D229:M229" si="107">D230+D231+D232+D233</f>
        <v>24133.964980000001</v>
      </c>
      <c r="E229" s="76">
        <f t="shared" si="107"/>
        <v>53202.289000000004</v>
      </c>
      <c r="F229" s="75">
        <f t="shared" si="107"/>
        <v>39282.875</v>
      </c>
      <c r="G229" s="130">
        <f t="shared" si="107"/>
        <v>21403.387999999999</v>
      </c>
      <c r="H229" s="75">
        <f>H230+H231+H232+H233</f>
        <v>112902.12299999999</v>
      </c>
      <c r="I229" s="427">
        <f>I230+I231+I232+I233</f>
        <v>196605.99900000001</v>
      </c>
      <c r="J229" s="75">
        <f t="shared" si="107"/>
        <v>53051.907730000006</v>
      </c>
      <c r="K229" s="75">
        <f t="shared" si="107"/>
        <v>79493.810529999988</v>
      </c>
      <c r="L229" s="75">
        <f t="shared" si="107"/>
        <v>6620.3670000000002</v>
      </c>
      <c r="M229" s="75">
        <f t="shared" si="107"/>
        <v>18254.021000000001</v>
      </c>
      <c r="N229" s="263"/>
    </row>
    <row r="230" spans="1:14" ht="16.5" thickBot="1" x14ac:dyDescent="0.25">
      <c r="A230" s="17">
        <v>223</v>
      </c>
      <c r="B230" s="79" t="s">
        <v>7</v>
      </c>
      <c r="C230" s="32">
        <f>SUM(D230:J230)</f>
        <v>0</v>
      </c>
      <c r="D230" s="80">
        <f t="shared" ref="D230:M233" si="108">D236+D299+D305</f>
        <v>0</v>
      </c>
      <c r="E230" s="60">
        <f t="shared" si="108"/>
        <v>0</v>
      </c>
      <c r="F230" s="80">
        <f t="shared" si="108"/>
        <v>0</v>
      </c>
      <c r="G230" s="60">
        <f t="shared" si="108"/>
        <v>0</v>
      </c>
      <c r="H230" s="80">
        <f t="shared" si="108"/>
        <v>0</v>
      </c>
      <c r="I230" s="82">
        <f t="shared" si="108"/>
        <v>0</v>
      </c>
      <c r="J230" s="80">
        <f t="shared" si="108"/>
        <v>0</v>
      </c>
      <c r="K230" s="80">
        <f t="shared" si="108"/>
        <v>0</v>
      </c>
      <c r="L230" s="80">
        <f t="shared" si="108"/>
        <v>0</v>
      </c>
      <c r="M230" s="80">
        <f t="shared" si="108"/>
        <v>0</v>
      </c>
      <c r="N230" s="515"/>
    </row>
    <row r="231" spans="1:14" ht="16.5" thickBot="1" x14ac:dyDescent="0.25">
      <c r="A231" s="17">
        <v>224</v>
      </c>
      <c r="B231" s="84" t="s">
        <v>6</v>
      </c>
      <c r="C231" s="40">
        <f>SUM(D231:M231)</f>
        <v>185244.97</v>
      </c>
      <c r="D231" s="86">
        <f>D237+D300+D306</f>
        <v>873.95</v>
      </c>
      <c r="E231" s="85">
        <f t="shared" si="108"/>
        <v>1279.27</v>
      </c>
      <c r="F231" s="86">
        <f t="shared" si="108"/>
        <v>9346.2000000000007</v>
      </c>
      <c r="G231" s="85">
        <f t="shared" si="108"/>
        <v>0</v>
      </c>
      <c r="H231" s="86">
        <f>H237+H300+H306</f>
        <v>38845.840000000004</v>
      </c>
      <c r="I231" s="88">
        <f t="shared" si="108"/>
        <v>134899.71</v>
      </c>
      <c r="J231" s="86">
        <f t="shared" si="108"/>
        <v>0</v>
      </c>
      <c r="K231" s="86">
        <f t="shared" si="108"/>
        <v>0</v>
      </c>
      <c r="L231" s="86">
        <f t="shared" si="108"/>
        <v>0</v>
      </c>
      <c r="M231" s="86">
        <f t="shared" si="108"/>
        <v>0</v>
      </c>
      <c r="N231" s="516"/>
    </row>
    <row r="232" spans="1:14" ht="16.5" thickBot="1" x14ac:dyDescent="0.25">
      <c r="A232" s="17">
        <v>225</v>
      </c>
      <c r="B232" s="90" t="s">
        <v>8</v>
      </c>
      <c r="C232" s="40">
        <f>SUM(D232:M232)</f>
        <v>419705.7752400001</v>
      </c>
      <c r="D232" s="86">
        <f t="shared" si="108"/>
        <v>23260.01498</v>
      </c>
      <c r="E232" s="85">
        <f t="shared" si="108"/>
        <v>51923.019000000008</v>
      </c>
      <c r="F232" s="86">
        <f t="shared" si="108"/>
        <v>29936.674999999999</v>
      </c>
      <c r="G232" s="85">
        <f t="shared" si="108"/>
        <v>21403.387999999999</v>
      </c>
      <c r="H232" s="86">
        <f>H238+H301+H307</f>
        <v>74056.282999999996</v>
      </c>
      <c r="I232" s="88">
        <f>I238+I301+I307</f>
        <v>61706.289000000004</v>
      </c>
      <c r="J232" s="86">
        <f>J238+J301+J307</f>
        <v>53051.907730000006</v>
      </c>
      <c r="K232" s="86">
        <f>K238+K301+K307</f>
        <v>79493.810529999988</v>
      </c>
      <c r="L232" s="86">
        <f>L238+L301+L307</f>
        <v>6620.3670000000002</v>
      </c>
      <c r="M232" s="86">
        <f>M238+M301+M307</f>
        <v>18254.021000000001</v>
      </c>
      <c r="N232" s="516"/>
    </row>
    <row r="233" spans="1:14" ht="16.5" thickBot="1" x14ac:dyDescent="0.25">
      <c r="A233" s="17">
        <v>226</v>
      </c>
      <c r="B233" s="90" t="s">
        <v>45</v>
      </c>
      <c r="C233" s="73">
        <f>SUM(D233:J233)</f>
        <v>0</v>
      </c>
      <c r="D233" s="97">
        <f t="shared" si="108"/>
        <v>0</v>
      </c>
      <c r="E233" s="91">
        <f t="shared" si="108"/>
        <v>0</v>
      </c>
      <c r="F233" s="97">
        <f t="shared" si="108"/>
        <v>0</v>
      </c>
      <c r="G233" s="91">
        <f t="shared" si="108"/>
        <v>0</v>
      </c>
      <c r="H233" s="92">
        <f t="shared" si="108"/>
        <v>0</v>
      </c>
      <c r="I233" s="95">
        <f t="shared" si="108"/>
        <v>0</v>
      </c>
      <c r="J233" s="92">
        <f t="shared" si="108"/>
        <v>0</v>
      </c>
      <c r="K233" s="92">
        <f t="shared" si="108"/>
        <v>0</v>
      </c>
      <c r="L233" s="92">
        <f t="shared" si="108"/>
        <v>0</v>
      </c>
      <c r="M233" s="97">
        <f t="shared" si="108"/>
        <v>0</v>
      </c>
      <c r="N233" s="517"/>
    </row>
    <row r="234" spans="1:14" ht="16.5" thickBot="1" x14ac:dyDescent="0.25">
      <c r="A234" s="17">
        <v>227</v>
      </c>
      <c r="B234" s="586" t="s">
        <v>50</v>
      </c>
      <c r="C234" s="587"/>
      <c r="D234" s="587"/>
      <c r="E234" s="587"/>
      <c r="F234" s="587"/>
      <c r="G234" s="587"/>
      <c r="H234" s="587"/>
      <c r="I234" s="587"/>
      <c r="J234" s="587"/>
      <c r="K234" s="587"/>
      <c r="L234" s="587"/>
      <c r="M234" s="587"/>
      <c r="N234" s="588"/>
    </row>
    <row r="235" spans="1:14" ht="32.25" thickBot="1" x14ac:dyDescent="0.25">
      <c r="A235" s="17">
        <v>228</v>
      </c>
      <c r="B235" s="264" t="s">
        <v>51</v>
      </c>
      <c r="C235" s="75">
        <f>SUM(D235:M235)</f>
        <v>54992.186930000003</v>
      </c>
      <c r="D235" s="76">
        <f t="shared" ref="D235:M235" si="109">D236+D237+D238+D239</f>
        <v>17355.198820000001</v>
      </c>
      <c r="E235" s="75">
        <f t="shared" si="109"/>
        <v>1548.22</v>
      </c>
      <c r="F235" s="76">
        <f t="shared" si="109"/>
        <v>3500</v>
      </c>
      <c r="G235" s="75">
        <f t="shared" si="109"/>
        <v>540</v>
      </c>
      <c r="H235" s="75">
        <f>H236+H237+H238+H239</f>
        <v>18360.602999999999</v>
      </c>
      <c r="I235" s="427">
        <f>SUM(I238)</f>
        <v>1551.701</v>
      </c>
      <c r="J235" s="75">
        <f t="shared" si="109"/>
        <v>0</v>
      </c>
      <c r="K235" s="75">
        <f t="shared" si="109"/>
        <v>12136.464110000001</v>
      </c>
      <c r="L235" s="75">
        <f t="shared" si="109"/>
        <v>0</v>
      </c>
      <c r="M235" s="75">
        <f t="shared" si="109"/>
        <v>0</v>
      </c>
      <c r="N235" s="265"/>
    </row>
    <row r="236" spans="1:14" ht="16.5" thickBot="1" x14ac:dyDescent="0.25">
      <c r="A236" s="17">
        <v>229</v>
      </c>
      <c r="B236" s="79" t="s">
        <v>7</v>
      </c>
      <c r="C236" s="32">
        <f>SUM(D236:J236)</f>
        <v>0</v>
      </c>
      <c r="D236" s="60">
        <f t="shared" ref="D236:M236" si="110">D242+D283+D288</f>
        <v>0</v>
      </c>
      <c r="E236" s="80">
        <f t="shared" si="110"/>
        <v>0</v>
      </c>
      <c r="F236" s="60">
        <f t="shared" si="110"/>
        <v>0</v>
      </c>
      <c r="G236" s="80">
        <f t="shared" si="110"/>
        <v>0</v>
      </c>
      <c r="H236" s="80">
        <f t="shared" si="110"/>
        <v>0</v>
      </c>
      <c r="I236" s="327">
        <f t="shared" si="110"/>
        <v>0</v>
      </c>
      <c r="J236" s="80">
        <f t="shared" si="110"/>
        <v>0</v>
      </c>
      <c r="K236" s="80">
        <f t="shared" si="110"/>
        <v>0</v>
      </c>
      <c r="L236" s="80">
        <f t="shared" si="110"/>
        <v>0</v>
      </c>
      <c r="M236" s="80">
        <f t="shared" si="110"/>
        <v>0</v>
      </c>
      <c r="N236" s="212"/>
    </row>
    <row r="237" spans="1:14" ht="16.5" thickBot="1" x14ac:dyDescent="0.25">
      <c r="A237" s="17">
        <v>230</v>
      </c>
      <c r="B237" s="84" t="s">
        <v>6</v>
      </c>
      <c r="C237" s="40">
        <f>SUM(D237:J237)</f>
        <v>0</v>
      </c>
      <c r="D237" s="85">
        <f t="shared" ref="D237:M237" si="111">D243+D284+D279+D289</f>
        <v>0</v>
      </c>
      <c r="E237" s="86">
        <f t="shared" si="111"/>
        <v>0</v>
      </c>
      <c r="F237" s="85">
        <f t="shared" si="111"/>
        <v>0</v>
      </c>
      <c r="G237" s="86">
        <f t="shared" si="111"/>
        <v>0</v>
      </c>
      <c r="H237" s="86">
        <f t="shared" si="111"/>
        <v>0</v>
      </c>
      <c r="I237" s="434">
        <f t="shared" si="111"/>
        <v>0</v>
      </c>
      <c r="J237" s="86">
        <f t="shared" si="111"/>
        <v>0</v>
      </c>
      <c r="K237" s="86">
        <f t="shared" si="111"/>
        <v>0</v>
      </c>
      <c r="L237" s="86">
        <f t="shared" si="111"/>
        <v>0</v>
      </c>
      <c r="M237" s="86">
        <f t="shared" si="111"/>
        <v>0</v>
      </c>
      <c r="N237" s="214"/>
    </row>
    <row r="238" spans="1:14" ht="16.5" thickBot="1" x14ac:dyDescent="0.25">
      <c r="A238" s="17">
        <v>231</v>
      </c>
      <c r="B238" s="90" t="s">
        <v>8</v>
      </c>
      <c r="C238" s="40">
        <f>SUM(D238:M238)</f>
        <v>54992.186930000003</v>
      </c>
      <c r="D238" s="85">
        <f>D244+D285+D290+D280</f>
        <v>17355.198820000001</v>
      </c>
      <c r="E238" s="86">
        <f>E244+E285+E290+E280</f>
        <v>1548.22</v>
      </c>
      <c r="F238" s="85">
        <f>F244+F285+F290+F280+F295</f>
        <v>3500</v>
      </c>
      <c r="G238" s="86">
        <f>G244+G285+G290+G280+G295</f>
        <v>540</v>
      </c>
      <c r="H238" s="86">
        <f>H274+H241</f>
        <v>18360.602999999999</v>
      </c>
      <c r="I238" s="88">
        <f>I280+I246</f>
        <v>1551.701</v>
      </c>
      <c r="J238" s="86">
        <f>J274</f>
        <v>0</v>
      </c>
      <c r="K238" s="86">
        <f>K274+K292</f>
        <v>12136.464110000001</v>
      </c>
      <c r="L238" s="86">
        <f>L274</f>
        <v>0</v>
      </c>
      <c r="M238" s="86">
        <f>M274</f>
        <v>0</v>
      </c>
      <c r="N238" s="214"/>
    </row>
    <row r="239" spans="1:14" ht="16.5" thickBot="1" x14ac:dyDescent="0.25">
      <c r="A239" s="17">
        <v>232</v>
      </c>
      <c r="B239" s="90" t="s">
        <v>45</v>
      </c>
      <c r="C239" s="73">
        <f>SUM(D239:J239)</f>
        <v>0</v>
      </c>
      <c r="D239" s="91">
        <f t="shared" ref="D239:M239" si="112">D245+D286+D281+D291</f>
        <v>0</v>
      </c>
      <c r="E239" s="97">
        <f t="shared" si="112"/>
        <v>0</v>
      </c>
      <c r="F239" s="91">
        <f t="shared" si="112"/>
        <v>0</v>
      </c>
      <c r="G239" s="97">
        <f t="shared" si="112"/>
        <v>0</v>
      </c>
      <c r="H239" s="97">
        <f t="shared" si="112"/>
        <v>0</v>
      </c>
      <c r="I239" s="329">
        <f t="shared" si="112"/>
        <v>0</v>
      </c>
      <c r="J239" s="97">
        <f t="shared" si="112"/>
        <v>0</v>
      </c>
      <c r="K239" s="97">
        <f t="shared" si="112"/>
        <v>0</v>
      </c>
      <c r="L239" s="97">
        <f t="shared" si="112"/>
        <v>0</v>
      </c>
      <c r="M239" s="97">
        <f t="shared" si="112"/>
        <v>0</v>
      </c>
      <c r="N239" s="216"/>
    </row>
    <row r="240" spans="1:14" ht="16.5" thickBot="1" x14ac:dyDescent="0.25">
      <c r="A240" s="17">
        <v>233</v>
      </c>
      <c r="B240" s="554" t="s">
        <v>52</v>
      </c>
      <c r="C240" s="555"/>
      <c r="D240" s="555"/>
      <c r="E240" s="555"/>
      <c r="F240" s="555"/>
      <c r="G240" s="555"/>
      <c r="H240" s="555"/>
      <c r="I240" s="555"/>
      <c r="J240" s="555"/>
      <c r="K240" s="555"/>
      <c r="L240" s="555"/>
      <c r="M240" s="555"/>
      <c r="N240" s="556"/>
    </row>
    <row r="241" spans="1:14" ht="32.25" thickBot="1" x14ac:dyDescent="0.25">
      <c r="A241" s="17">
        <v>234</v>
      </c>
      <c r="B241" s="264" t="s">
        <v>53</v>
      </c>
      <c r="C241" s="75">
        <f>SUM(D241:M241)</f>
        <v>3765.9110000000001</v>
      </c>
      <c r="D241" s="76">
        <f>D242+D243+D244+D245</f>
        <v>0</v>
      </c>
      <c r="E241" s="75">
        <f t="shared" ref="E241:M241" si="113">E242+E243+E244+E245</f>
        <v>0</v>
      </c>
      <c r="F241" s="76">
        <f t="shared" si="113"/>
        <v>3500</v>
      </c>
      <c r="G241" s="75">
        <f t="shared" si="113"/>
        <v>0</v>
      </c>
      <c r="H241" s="75">
        <f t="shared" si="113"/>
        <v>210</v>
      </c>
      <c r="I241" s="458">
        <f t="shared" si="113"/>
        <v>55.911000000000001</v>
      </c>
      <c r="J241" s="75">
        <f t="shared" si="113"/>
        <v>0</v>
      </c>
      <c r="K241" s="75">
        <f t="shared" si="113"/>
        <v>0</v>
      </c>
      <c r="L241" s="75">
        <f t="shared" si="113"/>
        <v>0</v>
      </c>
      <c r="M241" s="75">
        <f t="shared" si="113"/>
        <v>0</v>
      </c>
      <c r="N241" s="265"/>
    </row>
    <row r="242" spans="1:14" ht="16.5" thickBot="1" x14ac:dyDescent="0.25">
      <c r="A242" s="17">
        <v>235</v>
      </c>
      <c r="B242" s="79" t="s">
        <v>7</v>
      </c>
      <c r="C242" s="32">
        <f>SUM(D242:J242)</f>
        <v>0</v>
      </c>
      <c r="D242" s="102">
        <f>D247+D252</f>
        <v>0</v>
      </c>
      <c r="E242" s="117">
        <f t="shared" ref="E242:M245" si="114">E247+E252</f>
        <v>0</v>
      </c>
      <c r="F242" s="102">
        <f t="shared" si="114"/>
        <v>0</v>
      </c>
      <c r="G242" s="117">
        <f t="shared" si="114"/>
        <v>0</v>
      </c>
      <c r="H242" s="117">
        <f t="shared" si="114"/>
        <v>0</v>
      </c>
      <c r="I242" s="450">
        <f t="shared" si="114"/>
        <v>0</v>
      </c>
      <c r="J242" s="117">
        <f t="shared" si="114"/>
        <v>0</v>
      </c>
      <c r="K242" s="117">
        <f t="shared" si="114"/>
        <v>0</v>
      </c>
      <c r="L242" s="117">
        <f t="shared" si="114"/>
        <v>0</v>
      </c>
      <c r="M242" s="117">
        <f t="shared" si="114"/>
        <v>0</v>
      </c>
      <c r="N242" s="212"/>
    </row>
    <row r="243" spans="1:14" ht="16.5" thickBot="1" x14ac:dyDescent="0.25">
      <c r="A243" s="17">
        <v>236</v>
      </c>
      <c r="B243" s="84" t="s">
        <v>6</v>
      </c>
      <c r="C243" s="40">
        <f>SUM(D243:J243)</f>
        <v>0</v>
      </c>
      <c r="D243" s="107">
        <f>D248+D253</f>
        <v>0</v>
      </c>
      <c r="E243" s="109">
        <f t="shared" si="114"/>
        <v>0</v>
      </c>
      <c r="F243" s="107">
        <f t="shared" si="114"/>
        <v>0</v>
      </c>
      <c r="G243" s="109">
        <f t="shared" si="114"/>
        <v>0</v>
      </c>
      <c r="H243" s="109">
        <f t="shared" si="114"/>
        <v>0</v>
      </c>
      <c r="I243" s="451">
        <f t="shared" si="114"/>
        <v>0</v>
      </c>
      <c r="J243" s="109">
        <f t="shared" si="114"/>
        <v>0</v>
      </c>
      <c r="K243" s="109">
        <f t="shared" si="114"/>
        <v>0</v>
      </c>
      <c r="L243" s="109">
        <f t="shared" si="114"/>
        <v>0</v>
      </c>
      <c r="M243" s="109">
        <f t="shared" si="114"/>
        <v>0</v>
      </c>
      <c r="N243" s="214"/>
    </row>
    <row r="244" spans="1:14" ht="16.5" thickBot="1" x14ac:dyDescent="0.25">
      <c r="A244" s="17">
        <v>237</v>
      </c>
      <c r="B244" s="90" t="s">
        <v>8</v>
      </c>
      <c r="C244" s="40">
        <f>SUM(D244:M244)</f>
        <v>3765.9110000000001</v>
      </c>
      <c r="D244" s="107">
        <f>D249+D254</f>
        <v>0</v>
      </c>
      <c r="E244" s="109">
        <f t="shared" si="114"/>
        <v>0</v>
      </c>
      <c r="F244" s="107">
        <f>F249+F254</f>
        <v>3500</v>
      </c>
      <c r="G244" s="109">
        <f t="shared" si="114"/>
        <v>0</v>
      </c>
      <c r="H244" s="109">
        <f t="shared" si="114"/>
        <v>210</v>
      </c>
      <c r="I244" s="451">
        <f t="shared" si="114"/>
        <v>55.911000000000001</v>
      </c>
      <c r="J244" s="109">
        <f t="shared" si="114"/>
        <v>0</v>
      </c>
      <c r="K244" s="109">
        <f t="shared" si="114"/>
        <v>0</v>
      </c>
      <c r="L244" s="109">
        <f t="shared" si="114"/>
        <v>0</v>
      </c>
      <c r="M244" s="109">
        <f t="shared" si="114"/>
        <v>0</v>
      </c>
      <c r="N244" s="214"/>
    </row>
    <row r="245" spans="1:14" ht="16.5" thickBot="1" x14ac:dyDescent="0.25">
      <c r="A245" s="17">
        <v>238</v>
      </c>
      <c r="B245" s="90" t="s">
        <v>45</v>
      </c>
      <c r="C245" s="94">
        <f>SUM(D245:J245)</f>
        <v>0</v>
      </c>
      <c r="D245" s="111">
        <f>D250+D255</f>
        <v>0</v>
      </c>
      <c r="E245" s="162">
        <f t="shared" si="114"/>
        <v>0</v>
      </c>
      <c r="F245" s="111">
        <f t="shared" si="114"/>
        <v>0</v>
      </c>
      <c r="G245" s="162">
        <f t="shared" si="114"/>
        <v>0</v>
      </c>
      <c r="H245" s="162">
        <f t="shared" si="114"/>
        <v>0</v>
      </c>
      <c r="I245" s="452">
        <f t="shared" si="114"/>
        <v>0</v>
      </c>
      <c r="J245" s="162">
        <f t="shared" si="114"/>
        <v>0</v>
      </c>
      <c r="K245" s="162">
        <f t="shared" si="114"/>
        <v>0</v>
      </c>
      <c r="L245" s="162">
        <f t="shared" si="114"/>
        <v>0</v>
      </c>
      <c r="M245" s="162">
        <f t="shared" si="114"/>
        <v>0</v>
      </c>
      <c r="N245" s="216"/>
    </row>
    <row r="246" spans="1:14" ht="102.75" customHeight="1" thickBot="1" x14ac:dyDescent="0.25">
      <c r="A246" s="17">
        <v>239</v>
      </c>
      <c r="B246" s="124" t="s">
        <v>77</v>
      </c>
      <c r="C246" s="75">
        <f>C247+C248+C249+C250</f>
        <v>3765.9110000000001</v>
      </c>
      <c r="D246" s="77">
        <f t="shared" ref="D246:M246" si="115">D247+D248+D249+D250</f>
        <v>0</v>
      </c>
      <c r="E246" s="75">
        <f t="shared" si="115"/>
        <v>0</v>
      </c>
      <c r="F246" s="76">
        <f t="shared" si="115"/>
        <v>3500</v>
      </c>
      <c r="G246" s="75">
        <f t="shared" si="115"/>
        <v>0</v>
      </c>
      <c r="H246" s="75">
        <f t="shared" si="115"/>
        <v>210</v>
      </c>
      <c r="I246" s="426">
        <v>55.911000000000001</v>
      </c>
      <c r="J246" s="75">
        <f t="shared" si="115"/>
        <v>0</v>
      </c>
      <c r="K246" s="75">
        <f t="shared" si="115"/>
        <v>0</v>
      </c>
      <c r="L246" s="75">
        <f t="shared" si="115"/>
        <v>0</v>
      </c>
      <c r="M246" s="75">
        <f t="shared" si="115"/>
        <v>0</v>
      </c>
      <c r="N246" s="130" t="s">
        <v>78</v>
      </c>
    </row>
    <row r="247" spans="1:14" ht="19.5" thickBot="1" x14ac:dyDescent="0.3">
      <c r="A247" s="17">
        <v>240</v>
      </c>
      <c r="B247" s="118" t="s">
        <v>7</v>
      </c>
      <c r="C247" s="32">
        <f>SUM(D247:J247)</f>
        <v>0</v>
      </c>
      <c r="D247" s="388">
        <v>0</v>
      </c>
      <c r="E247" s="355">
        <v>0</v>
      </c>
      <c r="F247" s="353">
        <v>0</v>
      </c>
      <c r="G247" s="355">
        <v>0</v>
      </c>
      <c r="H247" s="355">
        <v>0</v>
      </c>
      <c r="I247" s="439">
        <v>0</v>
      </c>
      <c r="J247" s="355">
        <v>0</v>
      </c>
      <c r="K247" s="355">
        <v>0</v>
      </c>
      <c r="L247" s="355">
        <v>0</v>
      </c>
      <c r="M247" s="355">
        <v>0</v>
      </c>
      <c r="N247" s="212"/>
    </row>
    <row r="248" spans="1:14" ht="19.5" thickBot="1" x14ac:dyDescent="0.3">
      <c r="A248" s="17">
        <v>241</v>
      </c>
      <c r="B248" s="68" t="s">
        <v>6</v>
      </c>
      <c r="C248" s="40">
        <f>SUM(D248:J248)</f>
        <v>0</v>
      </c>
      <c r="D248" s="389">
        <v>0</v>
      </c>
      <c r="E248" s="390">
        <v>0</v>
      </c>
      <c r="F248" s="391">
        <v>0</v>
      </c>
      <c r="G248" s="390">
        <v>0</v>
      </c>
      <c r="H248" s="390">
        <v>0</v>
      </c>
      <c r="I248" s="459">
        <v>0</v>
      </c>
      <c r="J248" s="390">
        <v>0</v>
      </c>
      <c r="K248" s="390">
        <v>0</v>
      </c>
      <c r="L248" s="390">
        <v>0</v>
      </c>
      <c r="M248" s="390">
        <v>0</v>
      </c>
      <c r="N248" s="214"/>
    </row>
    <row r="249" spans="1:14" ht="19.5" thickBot="1" x14ac:dyDescent="0.3">
      <c r="A249" s="17">
        <v>242</v>
      </c>
      <c r="B249" s="66" t="s">
        <v>60</v>
      </c>
      <c r="C249" s="40">
        <f>SUM(D249:M249)</f>
        <v>3765.9110000000001</v>
      </c>
      <c r="D249" s="389">
        <v>0</v>
      </c>
      <c r="E249" s="390">
        <v>0</v>
      </c>
      <c r="F249" s="391">
        <v>3500</v>
      </c>
      <c r="G249" s="390">
        <v>0</v>
      </c>
      <c r="H249" s="390">
        <v>210</v>
      </c>
      <c r="I249" s="459">
        <v>55.911000000000001</v>
      </c>
      <c r="J249" s="390">
        <v>0</v>
      </c>
      <c r="K249" s="390">
        <v>0</v>
      </c>
      <c r="L249" s="390">
        <v>0</v>
      </c>
      <c r="M249" s="390">
        <v>0</v>
      </c>
      <c r="N249" s="214"/>
    </row>
    <row r="250" spans="1:14" ht="19.5" thickBot="1" x14ac:dyDescent="0.3">
      <c r="A250" s="17">
        <v>243</v>
      </c>
      <c r="B250" s="69" t="s">
        <v>45</v>
      </c>
      <c r="C250" s="94">
        <f>SUM(D250:J250)</f>
        <v>0</v>
      </c>
      <c r="D250" s="383">
        <v>0</v>
      </c>
      <c r="E250" s="358">
        <v>0</v>
      </c>
      <c r="F250" s="356">
        <v>0</v>
      </c>
      <c r="G250" s="358">
        <v>0</v>
      </c>
      <c r="H250" s="358">
        <v>0</v>
      </c>
      <c r="I250" s="440">
        <v>0</v>
      </c>
      <c r="J250" s="358">
        <v>0</v>
      </c>
      <c r="K250" s="358">
        <v>0</v>
      </c>
      <c r="L250" s="358">
        <v>0</v>
      </c>
      <c r="M250" s="358">
        <v>0</v>
      </c>
      <c r="N250" s="216"/>
    </row>
    <row r="251" spans="1:14" ht="105" customHeight="1" thickBot="1" x14ac:dyDescent="0.25">
      <c r="A251" s="17">
        <v>244</v>
      </c>
      <c r="B251" s="124" t="s">
        <v>157</v>
      </c>
      <c r="C251" s="75">
        <f t="shared" ref="C251:M251" si="116">C252+C253+C254+C255</f>
        <v>0</v>
      </c>
      <c r="D251" s="76">
        <f t="shared" si="116"/>
        <v>0</v>
      </c>
      <c r="E251" s="75">
        <f t="shared" si="116"/>
        <v>0</v>
      </c>
      <c r="F251" s="76">
        <f t="shared" si="116"/>
        <v>0</v>
      </c>
      <c r="G251" s="75">
        <f t="shared" si="116"/>
        <v>0</v>
      </c>
      <c r="H251" s="75">
        <f t="shared" si="116"/>
        <v>0</v>
      </c>
      <c r="I251" s="426">
        <f t="shared" si="116"/>
        <v>0</v>
      </c>
      <c r="J251" s="75">
        <f t="shared" si="116"/>
        <v>0</v>
      </c>
      <c r="K251" s="75">
        <f t="shared" si="116"/>
        <v>0</v>
      </c>
      <c r="L251" s="75">
        <f t="shared" si="116"/>
        <v>0</v>
      </c>
      <c r="M251" s="75">
        <f t="shared" si="116"/>
        <v>0</v>
      </c>
      <c r="N251" s="130" t="s">
        <v>78</v>
      </c>
    </row>
    <row r="252" spans="1:14" ht="16.5" thickBot="1" x14ac:dyDescent="0.3">
      <c r="A252" s="17">
        <v>245</v>
      </c>
      <c r="B252" s="118" t="s">
        <v>7</v>
      </c>
      <c r="C252" s="32">
        <f>SUM(D252:J252)</f>
        <v>0</v>
      </c>
      <c r="D252" s="60">
        <v>0</v>
      </c>
      <c r="E252" s="117">
        <v>0</v>
      </c>
      <c r="F252" s="102">
        <v>0</v>
      </c>
      <c r="G252" s="117">
        <v>0</v>
      </c>
      <c r="H252" s="117">
        <v>0</v>
      </c>
      <c r="I252" s="450">
        <v>0</v>
      </c>
      <c r="J252" s="117">
        <v>0</v>
      </c>
      <c r="K252" s="117">
        <v>0</v>
      </c>
      <c r="L252" s="117">
        <v>0</v>
      </c>
      <c r="M252" s="117">
        <v>0</v>
      </c>
      <c r="N252" s="518"/>
    </row>
    <row r="253" spans="1:14" ht="16.5" thickBot="1" x14ac:dyDescent="0.3">
      <c r="A253" s="17">
        <v>246</v>
      </c>
      <c r="B253" s="68" t="s">
        <v>6</v>
      </c>
      <c r="C253" s="40">
        <f>SUM(D253:J253)</f>
        <v>0</v>
      </c>
      <c r="D253" s="85">
        <v>0</v>
      </c>
      <c r="E253" s="109">
        <v>0</v>
      </c>
      <c r="F253" s="107">
        <v>0</v>
      </c>
      <c r="G253" s="109">
        <v>0</v>
      </c>
      <c r="H253" s="109">
        <v>0</v>
      </c>
      <c r="I253" s="451">
        <v>0</v>
      </c>
      <c r="J253" s="109">
        <v>0</v>
      </c>
      <c r="K253" s="109">
        <v>0</v>
      </c>
      <c r="L253" s="109">
        <v>0</v>
      </c>
      <c r="M253" s="109">
        <v>0</v>
      </c>
      <c r="N253" s="519"/>
    </row>
    <row r="254" spans="1:14" ht="16.5" thickBot="1" x14ac:dyDescent="0.3">
      <c r="A254" s="17">
        <v>247</v>
      </c>
      <c r="B254" s="66" t="s">
        <v>60</v>
      </c>
      <c r="C254" s="40">
        <f>SUM(D254:J254)</f>
        <v>0</v>
      </c>
      <c r="D254" s="85">
        <v>0</v>
      </c>
      <c r="E254" s="109">
        <v>0</v>
      </c>
      <c r="F254" s="107">
        <v>0</v>
      </c>
      <c r="G254" s="109">
        <v>0</v>
      </c>
      <c r="H254" s="109">
        <v>0</v>
      </c>
      <c r="I254" s="451">
        <v>0</v>
      </c>
      <c r="J254" s="109">
        <v>0</v>
      </c>
      <c r="K254" s="109">
        <v>0</v>
      </c>
      <c r="L254" s="109">
        <v>0</v>
      </c>
      <c r="M254" s="109">
        <v>0</v>
      </c>
      <c r="N254" s="519"/>
    </row>
    <row r="255" spans="1:14" ht="16.5" thickBot="1" x14ac:dyDescent="0.3">
      <c r="A255" s="17">
        <v>248</v>
      </c>
      <c r="B255" s="69" t="s">
        <v>45</v>
      </c>
      <c r="C255" s="94">
        <f>SUM(D255:J255)</f>
        <v>0</v>
      </c>
      <c r="D255" s="91">
        <v>0</v>
      </c>
      <c r="E255" s="162">
        <v>0</v>
      </c>
      <c r="F255" s="111">
        <v>0</v>
      </c>
      <c r="G255" s="162">
        <v>0</v>
      </c>
      <c r="H255" s="162">
        <v>0</v>
      </c>
      <c r="I255" s="452">
        <v>0</v>
      </c>
      <c r="J255" s="162">
        <v>0</v>
      </c>
      <c r="K255" s="162">
        <v>0</v>
      </c>
      <c r="L255" s="162">
        <v>0</v>
      </c>
      <c r="M255" s="162">
        <v>0</v>
      </c>
      <c r="N255" s="520"/>
    </row>
    <row r="256" spans="1:14" ht="36.75" customHeight="1" thickBot="1" x14ac:dyDescent="0.3">
      <c r="A256" s="17">
        <v>249</v>
      </c>
      <c r="B256" s="266" t="s">
        <v>81</v>
      </c>
      <c r="C256" s="75">
        <f t="shared" ref="C256:M256" si="117">C257+C258+C259+C260</f>
        <v>0</v>
      </c>
      <c r="D256" s="76">
        <f t="shared" si="117"/>
        <v>0</v>
      </c>
      <c r="E256" s="75">
        <f t="shared" si="117"/>
        <v>0</v>
      </c>
      <c r="F256" s="76">
        <f t="shared" si="117"/>
        <v>0</v>
      </c>
      <c r="G256" s="75">
        <f t="shared" si="117"/>
        <v>0</v>
      </c>
      <c r="H256" s="75">
        <f t="shared" si="117"/>
        <v>0</v>
      </c>
      <c r="I256" s="426">
        <f t="shared" si="117"/>
        <v>0</v>
      </c>
      <c r="J256" s="75">
        <f t="shared" si="117"/>
        <v>0</v>
      </c>
      <c r="K256" s="75">
        <f t="shared" si="117"/>
        <v>0</v>
      </c>
      <c r="L256" s="75">
        <f t="shared" si="117"/>
        <v>0</v>
      </c>
      <c r="M256" s="75">
        <f t="shared" si="117"/>
        <v>0</v>
      </c>
      <c r="N256" s="130" t="s">
        <v>68</v>
      </c>
    </row>
    <row r="257" spans="1:14" ht="16.5" thickBot="1" x14ac:dyDescent="0.3">
      <c r="A257" s="17">
        <v>250</v>
      </c>
      <c r="B257" s="118" t="s">
        <v>7</v>
      </c>
      <c r="C257" s="32">
        <f>SUM(D257:J257)</f>
        <v>0</v>
      </c>
      <c r="D257" s="60">
        <v>0</v>
      </c>
      <c r="E257" s="117">
        <v>0</v>
      </c>
      <c r="F257" s="102">
        <v>0</v>
      </c>
      <c r="G257" s="117">
        <v>0</v>
      </c>
      <c r="H257" s="117">
        <v>0</v>
      </c>
      <c r="I257" s="450">
        <v>0</v>
      </c>
      <c r="J257" s="117">
        <v>0</v>
      </c>
      <c r="K257" s="117">
        <v>0</v>
      </c>
      <c r="L257" s="117">
        <v>0</v>
      </c>
      <c r="M257" s="117">
        <v>0</v>
      </c>
      <c r="N257" s="518"/>
    </row>
    <row r="258" spans="1:14" ht="16.5" thickBot="1" x14ac:dyDescent="0.3">
      <c r="A258" s="17">
        <v>251</v>
      </c>
      <c r="B258" s="68" t="s">
        <v>6</v>
      </c>
      <c r="C258" s="40">
        <f>SUM(D258:J258)</f>
        <v>0</v>
      </c>
      <c r="D258" s="85">
        <v>0</v>
      </c>
      <c r="E258" s="109">
        <v>0</v>
      </c>
      <c r="F258" s="107">
        <v>0</v>
      </c>
      <c r="G258" s="109">
        <v>0</v>
      </c>
      <c r="H258" s="109">
        <v>0</v>
      </c>
      <c r="I258" s="451">
        <v>0</v>
      </c>
      <c r="J258" s="109">
        <v>0</v>
      </c>
      <c r="K258" s="109">
        <v>0</v>
      </c>
      <c r="L258" s="109">
        <v>0</v>
      </c>
      <c r="M258" s="109">
        <v>0</v>
      </c>
      <c r="N258" s="519"/>
    </row>
    <row r="259" spans="1:14" ht="16.5" thickBot="1" x14ac:dyDescent="0.3">
      <c r="A259" s="17">
        <v>252</v>
      </c>
      <c r="B259" s="66" t="s">
        <v>60</v>
      </c>
      <c r="C259" s="40">
        <f>SUM(D259:J259)</f>
        <v>0</v>
      </c>
      <c r="D259" s="85">
        <v>0</v>
      </c>
      <c r="E259" s="109">
        <v>0</v>
      </c>
      <c r="F259" s="107">
        <v>0</v>
      </c>
      <c r="G259" s="109">
        <v>0</v>
      </c>
      <c r="H259" s="109">
        <v>0</v>
      </c>
      <c r="I259" s="451">
        <v>0</v>
      </c>
      <c r="J259" s="109">
        <v>0</v>
      </c>
      <c r="K259" s="109">
        <v>0</v>
      </c>
      <c r="L259" s="109">
        <v>0</v>
      </c>
      <c r="M259" s="109">
        <v>0</v>
      </c>
      <c r="N259" s="519"/>
    </row>
    <row r="260" spans="1:14" ht="16.5" thickBot="1" x14ac:dyDescent="0.3">
      <c r="A260" s="17">
        <v>253</v>
      </c>
      <c r="B260" s="69" t="s">
        <v>45</v>
      </c>
      <c r="C260" s="94">
        <f>SUM(D260:J260)</f>
        <v>0</v>
      </c>
      <c r="D260" s="91">
        <v>0</v>
      </c>
      <c r="E260" s="162">
        <v>0</v>
      </c>
      <c r="F260" s="111">
        <v>0</v>
      </c>
      <c r="G260" s="162">
        <v>0</v>
      </c>
      <c r="H260" s="162">
        <v>0</v>
      </c>
      <c r="I260" s="452">
        <v>0</v>
      </c>
      <c r="J260" s="162">
        <v>0</v>
      </c>
      <c r="K260" s="162">
        <v>0</v>
      </c>
      <c r="L260" s="162">
        <v>0</v>
      </c>
      <c r="M260" s="162">
        <v>0</v>
      </c>
      <c r="N260" s="520"/>
    </row>
    <row r="261" spans="1:14" ht="79.5" thickBot="1" x14ac:dyDescent="0.3">
      <c r="A261" s="17">
        <v>254</v>
      </c>
      <c r="B261" s="266" t="s">
        <v>87</v>
      </c>
      <c r="C261" s="75">
        <f t="shared" ref="C261:M261" si="118">C262+C263+C264+C265</f>
        <v>0</v>
      </c>
      <c r="D261" s="76">
        <f t="shared" si="118"/>
        <v>0</v>
      </c>
      <c r="E261" s="75">
        <f t="shared" si="118"/>
        <v>0</v>
      </c>
      <c r="F261" s="76">
        <f t="shared" si="118"/>
        <v>0</v>
      </c>
      <c r="G261" s="75">
        <f t="shared" si="118"/>
        <v>0</v>
      </c>
      <c r="H261" s="75">
        <f t="shared" si="118"/>
        <v>0</v>
      </c>
      <c r="I261" s="426">
        <f t="shared" si="118"/>
        <v>0</v>
      </c>
      <c r="J261" s="75">
        <f t="shared" si="118"/>
        <v>0</v>
      </c>
      <c r="K261" s="75">
        <f t="shared" si="118"/>
        <v>0</v>
      </c>
      <c r="L261" s="75">
        <f t="shared" si="118"/>
        <v>0</v>
      </c>
      <c r="M261" s="75">
        <f t="shared" si="118"/>
        <v>0</v>
      </c>
      <c r="N261" s="130" t="s">
        <v>68</v>
      </c>
    </row>
    <row r="262" spans="1:14" ht="16.5" thickBot="1" x14ac:dyDescent="0.3">
      <c r="A262" s="17">
        <v>255</v>
      </c>
      <c r="B262" s="118" t="s">
        <v>7</v>
      </c>
      <c r="C262" s="32">
        <f>SUM(D262:J262)</f>
        <v>0</v>
      </c>
      <c r="D262" s="60">
        <v>0</v>
      </c>
      <c r="E262" s="117">
        <v>0</v>
      </c>
      <c r="F262" s="102">
        <v>0</v>
      </c>
      <c r="G262" s="117">
        <v>0</v>
      </c>
      <c r="H262" s="117">
        <v>0</v>
      </c>
      <c r="I262" s="450">
        <v>0</v>
      </c>
      <c r="J262" s="117">
        <v>0</v>
      </c>
      <c r="K262" s="117">
        <v>0</v>
      </c>
      <c r="L262" s="117">
        <v>0</v>
      </c>
      <c r="M262" s="117">
        <v>0</v>
      </c>
      <c r="N262" s="518"/>
    </row>
    <row r="263" spans="1:14" ht="16.5" thickBot="1" x14ac:dyDescent="0.3">
      <c r="A263" s="17">
        <v>256</v>
      </c>
      <c r="B263" s="68" t="s">
        <v>6</v>
      </c>
      <c r="C263" s="40">
        <f>SUM(D263:J263)</f>
        <v>0</v>
      </c>
      <c r="D263" s="85">
        <v>0</v>
      </c>
      <c r="E263" s="109">
        <v>0</v>
      </c>
      <c r="F263" s="107">
        <v>0</v>
      </c>
      <c r="G263" s="109">
        <v>0</v>
      </c>
      <c r="H263" s="109">
        <v>0</v>
      </c>
      <c r="I263" s="451">
        <v>0</v>
      </c>
      <c r="J263" s="109">
        <v>0</v>
      </c>
      <c r="K263" s="109">
        <v>0</v>
      </c>
      <c r="L263" s="109">
        <v>0</v>
      </c>
      <c r="M263" s="109">
        <v>0</v>
      </c>
      <c r="N263" s="519"/>
    </row>
    <row r="264" spans="1:14" ht="16.5" thickBot="1" x14ac:dyDescent="0.3">
      <c r="A264" s="17">
        <v>257</v>
      </c>
      <c r="B264" s="66" t="s">
        <v>60</v>
      </c>
      <c r="C264" s="40">
        <f>SUM(D264:J264)</f>
        <v>0</v>
      </c>
      <c r="D264" s="85">
        <v>0</v>
      </c>
      <c r="E264" s="109">
        <v>0</v>
      </c>
      <c r="F264" s="107">
        <v>0</v>
      </c>
      <c r="G264" s="109">
        <v>0</v>
      </c>
      <c r="H264" s="109">
        <v>0</v>
      </c>
      <c r="I264" s="451">
        <v>0</v>
      </c>
      <c r="J264" s="109">
        <v>0</v>
      </c>
      <c r="K264" s="109">
        <v>0</v>
      </c>
      <c r="L264" s="109">
        <v>0</v>
      </c>
      <c r="M264" s="109">
        <v>0</v>
      </c>
      <c r="N264" s="519"/>
    </row>
    <row r="265" spans="1:14" ht="16.5" thickBot="1" x14ac:dyDescent="0.3">
      <c r="A265" s="17">
        <v>258</v>
      </c>
      <c r="B265" s="69" t="s">
        <v>45</v>
      </c>
      <c r="C265" s="94">
        <f>SUM(D265:J265)</f>
        <v>0</v>
      </c>
      <c r="D265" s="91">
        <v>0</v>
      </c>
      <c r="E265" s="162">
        <v>0</v>
      </c>
      <c r="F265" s="111">
        <v>0</v>
      </c>
      <c r="G265" s="162">
        <v>0</v>
      </c>
      <c r="H265" s="162">
        <v>0</v>
      </c>
      <c r="I265" s="452">
        <v>0</v>
      </c>
      <c r="J265" s="162">
        <v>0</v>
      </c>
      <c r="K265" s="162">
        <v>0</v>
      </c>
      <c r="L265" s="162">
        <v>0</v>
      </c>
      <c r="M265" s="162">
        <v>0</v>
      </c>
      <c r="N265" s="520"/>
    </row>
    <row r="266" spans="1:14" ht="32.25" thickBot="1" x14ac:dyDescent="0.3">
      <c r="A266" s="17">
        <v>259</v>
      </c>
      <c r="B266" s="266" t="s">
        <v>82</v>
      </c>
      <c r="C266" s="75">
        <f t="shared" ref="C266:M266" si="119">C267+C268+C269+C270</f>
        <v>0</v>
      </c>
      <c r="D266" s="76">
        <f t="shared" si="119"/>
        <v>0</v>
      </c>
      <c r="E266" s="75">
        <f t="shared" si="119"/>
        <v>0</v>
      </c>
      <c r="F266" s="76">
        <f t="shared" si="119"/>
        <v>0</v>
      </c>
      <c r="G266" s="75">
        <f t="shared" si="119"/>
        <v>0</v>
      </c>
      <c r="H266" s="75">
        <f t="shared" si="119"/>
        <v>0</v>
      </c>
      <c r="I266" s="426">
        <f t="shared" si="119"/>
        <v>0</v>
      </c>
      <c r="J266" s="75">
        <f t="shared" si="119"/>
        <v>0</v>
      </c>
      <c r="K266" s="75">
        <f t="shared" si="119"/>
        <v>0</v>
      </c>
      <c r="L266" s="75">
        <f t="shared" si="119"/>
        <v>0</v>
      </c>
      <c r="M266" s="75">
        <f t="shared" si="119"/>
        <v>0</v>
      </c>
      <c r="N266" s="130" t="s">
        <v>68</v>
      </c>
    </row>
    <row r="267" spans="1:14" ht="16.5" thickBot="1" x14ac:dyDescent="0.3">
      <c r="A267" s="17">
        <v>260</v>
      </c>
      <c r="B267" s="118" t="s">
        <v>7</v>
      </c>
      <c r="C267" s="32">
        <f>SUM(D267:J267)</f>
        <v>0</v>
      </c>
      <c r="D267" s="60">
        <v>0</v>
      </c>
      <c r="E267" s="117">
        <v>0</v>
      </c>
      <c r="F267" s="102">
        <v>0</v>
      </c>
      <c r="G267" s="117">
        <v>0</v>
      </c>
      <c r="H267" s="117">
        <v>0</v>
      </c>
      <c r="I267" s="450">
        <v>0</v>
      </c>
      <c r="J267" s="117">
        <v>0</v>
      </c>
      <c r="K267" s="117">
        <v>0</v>
      </c>
      <c r="L267" s="117">
        <v>0</v>
      </c>
      <c r="M267" s="117">
        <v>0</v>
      </c>
      <c r="N267" s="518"/>
    </row>
    <row r="268" spans="1:14" ht="16.5" thickBot="1" x14ac:dyDescent="0.3">
      <c r="A268" s="17">
        <v>261</v>
      </c>
      <c r="B268" s="68" t="s">
        <v>6</v>
      </c>
      <c r="C268" s="40">
        <f>SUM(D268:J268)</f>
        <v>0</v>
      </c>
      <c r="D268" s="85">
        <v>0</v>
      </c>
      <c r="E268" s="109">
        <v>0</v>
      </c>
      <c r="F268" s="107">
        <v>0</v>
      </c>
      <c r="G268" s="109">
        <v>0</v>
      </c>
      <c r="H268" s="109">
        <v>0</v>
      </c>
      <c r="I268" s="451">
        <v>0</v>
      </c>
      <c r="J268" s="109">
        <v>0</v>
      </c>
      <c r="K268" s="109">
        <v>0</v>
      </c>
      <c r="L268" s="109">
        <v>0</v>
      </c>
      <c r="M268" s="109">
        <v>0</v>
      </c>
      <c r="N268" s="519"/>
    </row>
    <row r="269" spans="1:14" ht="16.5" thickBot="1" x14ac:dyDescent="0.3">
      <c r="A269" s="17">
        <v>262</v>
      </c>
      <c r="B269" s="66" t="s">
        <v>60</v>
      </c>
      <c r="C269" s="40">
        <f>SUM(D269:J269)</f>
        <v>0</v>
      </c>
      <c r="D269" s="85">
        <v>0</v>
      </c>
      <c r="E269" s="109">
        <v>0</v>
      </c>
      <c r="F269" s="107">
        <v>0</v>
      </c>
      <c r="G269" s="109">
        <v>0</v>
      </c>
      <c r="H269" s="109">
        <v>0</v>
      </c>
      <c r="I269" s="451">
        <v>0</v>
      </c>
      <c r="J269" s="109">
        <v>0</v>
      </c>
      <c r="K269" s="109">
        <v>0</v>
      </c>
      <c r="L269" s="109">
        <v>0</v>
      </c>
      <c r="M269" s="109">
        <v>0</v>
      </c>
      <c r="N269" s="519"/>
    </row>
    <row r="270" spans="1:14" ht="16.5" thickBot="1" x14ac:dyDescent="0.3">
      <c r="A270" s="17">
        <v>263</v>
      </c>
      <c r="B270" s="69" t="s">
        <v>45</v>
      </c>
      <c r="C270" s="94">
        <f>SUM(D270:J270)</f>
        <v>0</v>
      </c>
      <c r="D270" s="91">
        <v>0</v>
      </c>
      <c r="E270" s="162">
        <v>0</v>
      </c>
      <c r="F270" s="111">
        <v>0</v>
      </c>
      <c r="G270" s="162">
        <v>0</v>
      </c>
      <c r="H270" s="162">
        <v>0</v>
      </c>
      <c r="I270" s="452">
        <v>0</v>
      </c>
      <c r="J270" s="162">
        <v>0</v>
      </c>
      <c r="K270" s="162">
        <v>0</v>
      </c>
      <c r="L270" s="162">
        <v>0</v>
      </c>
      <c r="M270" s="162">
        <v>0</v>
      </c>
      <c r="N270" s="520"/>
    </row>
    <row r="271" spans="1:14" ht="32.25" thickBot="1" x14ac:dyDescent="0.3">
      <c r="A271" s="17">
        <v>264</v>
      </c>
      <c r="B271" s="266" t="s">
        <v>83</v>
      </c>
      <c r="C271" s="75">
        <f>C272+C273+C274+C275</f>
        <v>18150.602999999999</v>
      </c>
      <c r="D271" s="77">
        <f t="shared" ref="D271:M271" si="120">D272+D273+D274+D275</f>
        <v>0</v>
      </c>
      <c r="E271" s="75">
        <f t="shared" si="120"/>
        <v>0</v>
      </c>
      <c r="F271" s="76">
        <f t="shared" si="120"/>
        <v>0</v>
      </c>
      <c r="G271" s="75">
        <f t="shared" si="120"/>
        <v>0</v>
      </c>
      <c r="H271" s="75">
        <f t="shared" si="120"/>
        <v>18150.602999999999</v>
      </c>
      <c r="I271" s="426">
        <f t="shared" si="120"/>
        <v>0</v>
      </c>
      <c r="J271" s="75">
        <f t="shared" si="120"/>
        <v>0</v>
      </c>
      <c r="K271" s="75">
        <f t="shared" si="120"/>
        <v>0</v>
      </c>
      <c r="L271" s="75">
        <f t="shared" si="120"/>
        <v>0</v>
      </c>
      <c r="M271" s="75">
        <f t="shared" si="120"/>
        <v>0</v>
      </c>
      <c r="N271" s="130" t="s">
        <v>116</v>
      </c>
    </row>
    <row r="272" spans="1:14" ht="16.5" thickBot="1" x14ac:dyDescent="0.3">
      <c r="A272" s="17">
        <v>265</v>
      </c>
      <c r="B272" s="118" t="s">
        <v>7</v>
      </c>
      <c r="C272" s="32">
        <f>SUM(D272:J272)</f>
        <v>0</v>
      </c>
      <c r="D272" s="60">
        <v>0</v>
      </c>
      <c r="E272" s="117">
        <v>0</v>
      </c>
      <c r="F272" s="102">
        <v>0</v>
      </c>
      <c r="G272" s="117">
        <v>0</v>
      </c>
      <c r="H272" s="117">
        <v>0</v>
      </c>
      <c r="I272" s="450">
        <v>0</v>
      </c>
      <c r="J272" s="117">
        <v>0</v>
      </c>
      <c r="K272" s="102">
        <v>0</v>
      </c>
      <c r="L272" s="104">
        <v>0</v>
      </c>
      <c r="M272" s="117">
        <v>0</v>
      </c>
      <c r="N272" s="518"/>
    </row>
    <row r="273" spans="1:14" ht="16.5" thickBot="1" x14ac:dyDescent="0.3">
      <c r="A273" s="17">
        <v>266</v>
      </c>
      <c r="B273" s="68" t="s">
        <v>6</v>
      </c>
      <c r="C273" s="40">
        <f>SUM(D273:J273)</f>
        <v>0</v>
      </c>
      <c r="D273" s="85">
        <v>0</v>
      </c>
      <c r="E273" s="109">
        <v>0</v>
      </c>
      <c r="F273" s="107">
        <v>0</v>
      </c>
      <c r="G273" s="109">
        <v>0</v>
      </c>
      <c r="H273" s="109">
        <v>0</v>
      </c>
      <c r="I273" s="451">
        <v>0</v>
      </c>
      <c r="J273" s="109">
        <v>0</v>
      </c>
      <c r="K273" s="107">
        <v>0</v>
      </c>
      <c r="L273" s="109">
        <v>0</v>
      </c>
      <c r="M273" s="109">
        <v>0</v>
      </c>
      <c r="N273" s="519"/>
    </row>
    <row r="274" spans="1:14" ht="16.5" thickBot="1" x14ac:dyDescent="0.3">
      <c r="A274" s="17">
        <v>267</v>
      </c>
      <c r="B274" s="66" t="s">
        <v>60</v>
      </c>
      <c r="C274" s="40">
        <f>SUM(D274:M274)</f>
        <v>18150.602999999999</v>
      </c>
      <c r="D274" s="85">
        <v>0</v>
      </c>
      <c r="E274" s="109">
        <v>0</v>
      </c>
      <c r="F274" s="107">
        <v>0</v>
      </c>
      <c r="G274" s="109">
        <v>0</v>
      </c>
      <c r="H274" s="109">
        <v>18150.602999999999</v>
      </c>
      <c r="I274" s="451">
        <v>0</v>
      </c>
      <c r="J274" s="109">
        <v>0</v>
      </c>
      <c r="K274" s="107">
        <v>0</v>
      </c>
      <c r="L274" s="109">
        <v>0</v>
      </c>
      <c r="M274" s="109">
        <v>0</v>
      </c>
      <c r="N274" s="519"/>
    </row>
    <row r="275" spans="1:14" ht="16.5" thickBot="1" x14ac:dyDescent="0.3">
      <c r="A275" s="17">
        <v>268</v>
      </c>
      <c r="B275" s="69" t="s">
        <v>45</v>
      </c>
      <c r="C275" s="73">
        <f>SUM(D275:J275)</f>
        <v>0</v>
      </c>
      <c r="D275" s="91">
        <v>0</v>
      </c>
      <c r="E275" s="113">
        <v>0</v>
      </c>
      <c r="F275" s="111">
        <v>0</v>
      </c>
      <c r="G275" s="113">
        <v>0</v>
      </c>
      <c r="H275" s="162">
        <v>0</v>
      </c>
      <c r="I275" s="452">
        <v>0</v>
      </c>
      <c r="J275" s="113">
        <v>0</v>
      </c>
      <c r="K275" s="111">
        <v>0</v>
      </c>
      <c r="L275" s="113">
        <v>0</v>
      </c>
      <c r="M275" s="113">
        <v>0</v>
      </c>
      <c r="N275" s="216"/>
    </row>
    <row r="276" spans="1:14" ht="16.5" thickBot="1" x14ac:dyDescent="0.25">
      <c r="A276" s="17">
        <v>269</v>
      </c>
      <c r="B276" s="591" t="s">
        <v>54</v>
      </c>
      <c r="C276" s="592"/>
      <c r="D276" s="592"/>
      <c r="E276" s="592"/>
      <c r="F276" s="592"/>
      <c r="G276" s="592"/>
      <c r="H276" s="592"/>
      <c r="I276" s="592"/>
      <c r="J276" s="592"/>
      <c r="K276" s="593"/>
      <c r="L276" s="593"/>
      <c r="M276" s="593"/>
      <c r="N276" s="594"/>
    </row>
    <row r="277" spans="1:14" ht="74.25" customHeight="1" thickBot="1" x14ac:dyDescent="0.25">
      <c r="A277" s="17">
        <v>270</v>
      </c>
      <c r="B277" s="128" t="s">
        <v>162</v>
      </c>
      <c r="C277" s="75">
        <f>SUM(D277:M277)</f>
        <v>5292.3935199999996</v>
      </c>
      <c r="D277" s="76">
        <f t="shared" ref="D277:M277" si="121">D278+D279+D280+D281</f>
        <v>3796.6035200000001</v>
      </c>
      <c r="E277" s="75">
        <f t="shared" si="121"/>
        <v>0</v>
      </c>
      <c r="F277" s="76">
        <f t="shared" si="121"/>
        <v>0</v>
      </c>
      <c r="G277" s="75">
        <f t="shared" si="121"/>
        <v>0</v>
      </c>
      <c r="H277" s="75">
        <f t="shared" si="121"/>
        <v>0</v>
      </c>
      <c r="I277" s="427">
        <f t="shared" si="121"/>
        <v>1495.79</v>
      </c>
      <c r="J277" s="75">
        <f t="shared" si="121"/>
        <v>0</v>
      </c>
      <c r="K277" s="75">
        <f t="shared" si="121"/>
        <v>0</v>
      </c>
      <c r="L277" s="75">
        <f t="shared" si="121"/>
        <v>0</v>
      </c>
      <c r="M277" s="75">
        <f t="shared" si="121"/>
        <v>0</v>
      </c>
      <c r="N277" s="75" t="s">
        <v>79</v>
      </c>
    </row>
    <row r="278" spans="1:14" ht="16.5" thickBot="1" x14ac:dyDescent="0.3">
      <c r="A278" s="17">
        <v>271</v>
      </c>
      <c r="B278" s="118" t="s">
        <v>7</v>
      </c>
      <c r="C278" s="32">
        <f>SUM(D278:J278)</f>
        <v>0</v>
      </c>
      <c r="D278" s="102">
        <v>0</v>
      </c>
      <c r="E278" s="117">
        <v>0</v>
      </c>
      <c r="F278" s="102">
        <v>0</v>
      </c>
      <c r="G278" s="117">
        <v>0</v>
      </c>
      <c r="H278" s="117">
        <v>0</v>
      </c>
      <c r="I278" s="450">
        <v>0</v>
      </c>
      <c r="J278" s="117">
        <v>0</v>
      </c>
      <c r="K278" s="117">
        <v>0</v>
      </c>
      <c r="L278" s="117">
        <v>0</v>
      </c>
      <c r="M278" s="117">
        <v>0</v>
      </c>
      <c r="N278" s="225"/>
    </row>
    <row r="279" spans="1:14" ht="16.5" thickBot="1" x14ac:dyDescent="0.3">
      <c r="A279" s="17">
        <v>272</v>
      </c>
      <c r="B279" s="68" t="s">
        <v>6</v>
      </c>
      <c r="C279" s="40">
        <f>SUM(D279:J279)</f>
        <v>0</v>
      </c>
      <c r="D279" s="107">
        <v>0</v>
      </c>
      <c r="E279" s="109">
        <v>0</v>
      </c>
      <c r="F279" s="107">
        <v>0</v>
      </c>
      <c r="G279" s="109">
        <v>0</v>
      </c>
      <c r="H279" s="109">
        <v>0</v>
      </c>
      <c r="I279" s="451">
        <v>0</v>
      </c>
      <c r="J279" s="109">
        <v>0</v>
      </c>
      <c r="K279" s="109">
        <v>0</v>
      </c>
      <c r="L279" s="109">
        <v>0</v>
      </c>
      <c r="M279" s="109">
        <v>0</v>
      </c>
      <c r="N279" s="228"/>
    </row>
    <row r="280" spans="1:14" ht="16.5" thickBot="1" x14ac:dyDescent="0.3">
      <c r="A280" s="17">
        <v>273</v>
      </c>
      <c r="B280" s="66" t="s">
        <v>8</v>
      </c>
      <c r="C280" s="44">
        <f>SUM(D280:M280)</f>
        <v>5292.3935199999996</v>
      </c>
      <c r="D280" s="267">
        <v>3796.6035200000001</v>
      </c>
      <c r="E280" s="109">
        <v>0</v>
      </c>
      <c r="F280" s="107">
        <v>0</v>
      </c>
      <c r="G280" s="109">
        <v>0</v>
      </c>
      <c r="H280" s="109">
        <v>0</v>
      </c>
      <c r="I280" s="451">
        <v>1495.79</v>
      </c>
      <c r="J280" s="109">
        <v>0</v>
      </c>
      <c r="K280" s="109">
        <v>0</v>
      </c>
      <c r="L280" s="109">
        <v>0</v>
      </c>
      <c r="M280" s="109">
        <v>0</v>
      </c>
      <c r="N280" s="213"/>
    </row>
    <row r="281" spans="1:14" ht="16.5" thickBot="1" x14ac:dyDescent="0.3">
      <c r="A281" s="17">
        <v>274</v>
      </c>
      <c r="B281" s="69" t="s">
        <v>45</v>
      </c>
      <c r="C281" s="94">
        <f>SUM(D281:J281)</f>
        <v>0</v>
      </c>
      <c r="D281" s="111">
        <v>0</v>
      </c>
      <c r="E281" s="162">
        <v>0</v>
      </c>
      <c r="F281" s="111">
        <v>0</v>
      </c>
      <c r="G281" s="162">
        <v>0</v>
      </c>
      <c r="H281" s="162">
        <v>0</v>
      </c>
      <c r="I281" s="452">
        <v>0</v>
      </c>
      <c r="J281" s="162">
        <v>0</v>
      </c>
      <c r="K281" s="162">
        <v>0</v>
      </c>
      <c r="L281" s="162">
        <v>0</v>
      </c>
      <c r="M281" s="162">
        <v>0</v>
      </c>
      <c r="N281" s="228"/>
    </row>
    <row r="282" spans="1:14" ht="48" thickBot="1" x14ac:dyDescent="0.3">
      <c r="A282" s="17">
        <v>273</v>
      </c>
      <c r="B282" s="266" t="s">
        <v>92</v>
      </c>
      <c r="C282" s="75">
        <f>SUM(D282:M282)</f>
        <v>12002.595300000001</v>
      </c>
      <c r="D282" s="76">
        <f>D283+D284+D285+D286</f>
        <v>12002.595300000001</v>
      </c>
      <c r="E282" s="75">
        <f t="shared" ref="E282:M282" si="122">E283+E284+E285+E286</f>
        <v>0</v>
      </c>
      <c r="F282" s="76">
        <f t="shared" si="122"/>
        <v>0</v>
      </c>
      <c r="G282" s="75">
        <f t="shared" si="122"/>
        <v>0</v>
      </c>
      <c r="H282" s="75">
        <f t="shared" si="122"/>
        <v>0</v>
      </c>
      <c r="I282" s="426">
        <f t="shared" si="122"/>
        <v>0</v>
      </c>
      <c r="J282" s="75">
        <f t="shared" si="122"/>
        <v>0</v>
      </c>
      <c r="K282" s="75">
        <f t="shared" si="122"/>
        <v>0</v>
      </c>
      <c r="L282" s="75">
        <f t="shared" si="122"/>
        <v>0</v>
      </c>
      <c r="M282" s="75">
        <f t="shared" si="122"/>
        <v>0</v>
      </c>
      <c r="N282" s="268" t="s">
        <v>117</v>
      </c>
    </row>
    <row r="283" spans="1:14" ht="16.5" thickBot="1" x14ac:dyDescent="0.3">
      <c r="A283" s="17">
        <v>274</v>
      </c>
      <c r="B283" s="118" t="s">
        <v>7</v>
      </c>
      <c r="C283" s="32">
        <f>SUM(D283:J283)</f>
        <v>0</v>
      </c>
      <c r="D283" s="102">
        <v>0</v>
      </c>
      <c r="E283" s="117">
        <v>0</v>
      </c>
      <c r="F283" s="102">
        <v>0</v>
      </c>
      <c r="G283" s="117">
        <v>0</v>
      </c>
      <c r="H283" s="117">
        <v>0</v>
      </c>
      <c r="I283" s="450">
        <v>0</v>
      </c>
      <c r="J283" s="117">
        <v>0</v>
      </c>
      <c r="K283" s="117">
        <v>0</v>
      </c>
      <c r="L283" s="117">
        <v>0</v>
      </c>
      <c r="M283" s="117">
        <v>0</v>
      </c>
      <c r="N283" s="236"/>
    </row>
    <row r="284" spans="1:14" ht="16.5" thickBot="1" x14ac:dyDescent="0.3">
      <c r="A284" s="17">
        <v>275</v>
      </c>
      <c r="B284" s="68" t="s">
        <v>6</v>
      </c>
      <c r="C284" s="40">
        <f>SUM(D284:J284)</f>
        <v>0</v>
      </c>
      <c r="D284" s="107">
        <v>0</v>
      </c>
      <c r="E284" s="109">
        <v>0</v>
      </c>
      <c r="F284" s="107">
        <v>0</v>
      </c>
      <c r="G284" s="109">
        <v>0</v>
      </c>
      <c r="H284" s="109">
        <v>0</v>
      </c>
      <c r="I284" s="451">
        <v>0</v>
      </c>
      <c r="J284" s="109">
        <v>0</v>
      </c>
      <c r="K284" s="109">
        <v>0</v>
      </c>
      <c r="L284" s="109">
        <v>0</v>
      </c>
      <c r="M284" s="109">
        <v>0</v>
      </c>
      <c r="N284" s="228"/>
    </row>
    <row r="285" spans="1:14" ht="16.5" thickBot="1" x14ac:dyDescent="0.3">
      <c r="A285" s="17">
        <v>276</v>
      </c>
      <c r="B285" s="66" t="s">
        <v>8</v>
      </c>
      <c r="C285" s="44">
        <f>SUM(D285:M285)</f>
        <v>12002.595300000001</v>
      </c>
      <c r="D285" s="267">
        <v>12002.595300000001</v>
      </c>
      <c r="E285" s="109">
        <v>0</v>
      </c>
      <c r="F285" s="107">
        <v>0</v>
      </c>
      <c r="G285" s="109">
        <v>0</v>
      </c>
      <c r="H285" s="109">
        <v>0</v>
      </c>
      <c r="I285" s="451">
        <v>0</v>
      </c>
      <c r="J285" s="109">
        <v>0</v>
      </c>
      <c r="K285" s="109">
        <v>0</v>
      </c>
      <c r="L285" s="109">
        <v>0</v>
      </c>
      <c r="M285" s="109">
        <v>0</v>
      </c>
      <c r="N285" s="213"/>
    </row>
    <row r="286" spans="1:14" ht="16.5" thickBot="1" x14ac:dyDescent="0.3">
      <c r="A286" s="17">
        <v>277</v>
      </c>
      <c r="B286" s="154" t="s">
        <v>45</v>
      </c>
      <c r="C286" s="73">
        <f>SUM(D286:J286)</f>
        <v>0</v>
      </c>
      <c r="D286" s="114">
        <v>0</v>
      </c>
      <c r="E286" s="113">
        <v>0</v>
      </c>
      <c r="F286" s="114">
        <v>0</v>
      </c>
      <c r="G286" s="113">
        <v>0</v>
      </c>
      <c r="H286" s="113">
        <v>0</v>
      </c>
      <c r="I286" s="454">
        <v>0</v>
      </c>
      <c r="J286" s="113">
        <v>0</v>
      </c>
      <c r="K286" s="113">
        <v>0</v>
      </c>
      <c r="L286" s="113">
        <v>0</v>
      </c>
      <c r="M286" s="113">
        <v>0</v>
      </c>
      <c r="N286" s="215"/>
    </row>
    <row r="287" spans="1:14" ht="73.5" customHeight="1" thickBot="1" x14ac:dyDescent="0.3">
      <c r="A287" s="17">
        <v>278</v>
      </c>
      <c r="B287" s="266" t="s">
        <v>153</v>
      </c>
      <c r="C287" s="75">
        <f>SUM(D287:M287)</f>
        <v>3104.2200000000003</v>
      </c>
      <c r="D287" s="76">
        <f t="shared" ref="D287:M287" si="123">D288+D289+D290+D291</f>
        <v>1556</v>
      </c>
      <c r="E287" s="75">
        <f t="shared" si="123"/>
        <v>1548.22</v>
      </c>
      <c r="F287" s="76">
        <f t="shared" si="123"/>
        <v>0</v>
      </c>
      <c r="G287" s="75">
        <f t="shared" si="123"/>
        <v>0</v>
      </c>
      <c r="H287" s="75">
        <f t="shared" si="123"/>
        <v>0</v>
      </c>
      <c r="I287" s="426">
        <f t="shared" si="123"/>
        <v>0</v>
      </c>
      <c r="J287" s="75">
        <f t="shared" si="123"/>
        <v>0</v>
      </c>
      <c r="K287" s="75">
        <f t="shared" si="123"/>
        <v>0</v>
      </c>
      <c r="L287" s="75">
        <f t="shared" si="123"/>
        <v>0</v>
      </c>
      <c r="M287" s="75">
        <f t="shared" si="123"/>
        <v>0</v>
      </c>
      <c r="N287" s="268" t="s">
        <v>117</v>
      </c>
    </row>
    <row r="288" spans="1:14" ht="16.5" thickBot="1" x14ac:dyDescent="0.3">
      <c r="A288" s="17">
        <v>279</v>
      </c>
      <c r="B288" s="118" t="s">
        <v>7</v>
      </c>
      <c r="C288" s="32">
        <f>SUM(D288:J288)</f>
        <v>0</v>
      </c>
      <c r="D288" s="102">
        <v>0</v>
      </c>
      <c r="E288" s="117">
        <v>0</v>
      </c>
      <c r="F288" s="102">
        <v>0</v>
      </c>
      <c r="G288" s="117">
        <v>0</v>
      </c>
      <c r="H288" s="117">
        <v>0</v>
      </c>
      <c r="I288" s="450">
        <v>0</v>
      </c>
      <c r="J288" s="117">
        <v>0</v>
      </c>
      <c r="K288" s="117">
        <v>0</v>
      </c>
      <c r="L288" s="117">
        <v>0</v>
      </c>
      <c r="M288" s="117">
        <v>0</v>
      </c>
      <c r="N288" s="225"/>
    </row>
    <row r="289" spans="1:14" ht="16.5" thickBot="1" x14ac:dyDescent="0.3">
      <c r="A289" s="17">
        <v>275</v>
      </c>
      <c r="B289" s="68" t="s">
        <v>6</v>
      </c>
      <c r="C289" s="40">
        <f>SUM(D289:J289)</f>
        <v>0</v>
      </c>
      <c r="D289" s="107">
        <v>0</v>
      </c>
      <c r="E289" s="109">
        <v>0</v>
      </c>
      <c r="F289" s="107">
        <v>0</v>
      </c>
      <c r="G289" s="109">
        <v>0</v>
      </c>
      <c r="H289" s="109">
        <v>0</v>
      </c>
      <c r="I289" s="451">
        <v>0</v>
      </c>
      <c r="J289" s="109">
        <v>0</v>
      </c>
      <c r="K289" s="109">
        <v>0</v>
      </c>
      <c r="L289" s="109">
        <v>0</v>
      </c>
      <c r="M289" s="109">
        <v>0</v>
      </c>
      <c r="N289" s="213"/>
    </row>
    <row r="290" spans="1:14" ht="16.5" thickBot="1" x14ac:dyDescent="0.3">
      <c r="A290" s="17">
        <v>276</v>
      </c>
      <c r="B290" s="66" t="s">
        <v>8</v>
      </c>
      <c r="C290" s="40">
        <f>SUM(D290:M290)</f>
        <v>3104.2200000000003</v>
      </c>
      <c r="D290" s="267">
        <v>1556</v>
      </c>
      <c r="E290" s="109">
        <v>1548.22</v>
      </c>
      <c r="F290" s="107">
        <v>0</v>
      </c>
      <c r="G290" s="109">
        <v>0</v>
      </c>
      <c r="H290" s="109">
        <v>0</v>
      </c>
      <c r="I290" s="451">
        <v>0</v>
      </c>
      <c r="J290" s="109">
        <v>0</v>
      </c>
      <c r="K290" s="109">
        <v>0</v>
      </c>
      <c r="L290" s="109">
        <v>0</v>
      </c>
      <c r="M290" s="109">
        <v>0</v>
      </c>
      <c r="N290" s="213"/>
    </row>
    <row r="291" spans="1:14" ht="16.5" thickBot="1" x14ac:dyDescent="0.3">
      <c r="A291" s="17">
        <v>277</v>
      </c>
      <c r="B291" s="69" t="s">
        <v>45</v>
      </c>
      <c r="C291" s="94">
        <f>SUM(D291:J291)</f>
        <v>0</v>
      </c>
      <c r="D291" s="111">
        <v>0</v>
      </c>
      <c r="E291" s="162">
        <v>0</v>
      </c>
      <c r="F291" s="111">
        <v>0</v>
      </c>
      <c r="G291" s="162">
        <v>0</v>
      </c>
      <c r="H291" s="162">
        <v>0</v>
      </c>
      <c r="I291" s="452">
        <v>0</v>
      </c>
      <c r="J291" s="162">
        <v>0</v>
      </c>
      <c r="K291" s="162">
        <v>0</v>
      </c>
      <c r="L291" s="162">
        <v>0</v>
      </c>
      <c r="M291" s="162">
        <v>0</v>
      </c>
      <c r="N291" s="228"/>
    </row>
    <row r="292" spans="1:14" ht="95.25" customHeight="1" thickBot="1" x14ac:dyDescent="0.3">
      <c r="A292" s="17">
        <v>278</v>
      </c>
      <c r="B292" s="525" t="s">
        <v>152</v>
      </c>
      <c r="C292" s="526">
        <f>SUM(D292:M292)</f>
        <v>12676.464110000001</v>
      </c>
      <c r="D292" s="527">
        <f>D293+D294+D295+D296</f>
        <v>0</v>
      </c>
      <c r="E292" s="526">
        <f t="shared" ref="E292:M292" si="124">E293+E294+E295+E296</f>
        <v>0</v>
      </c>
      <c r="F292" s="527">
        <f t="shared" si="124"/>
        <v>0</v>
      </c>
      <c r="G292" s="526">
        <f t="shared" si="124"/>
        <v>540</v>
      </c>
      <c r="H292" s="526">
        <f t="shared" si="124"/>
        <v>0</v>
      </c>
      <c r="I292" s="528">
        <f t="shared" si="124"/>
        <v>0</v>
      </c>
      <c r="J292" s="526">
        <f t="shared" si="124"/>
        <v>0</v>
      </c>
      <c r="K292" s="526">
        <f t="shared" si="124"/>
        <v>12136.464110000001</v>
      </c>
      <c r="L292" s="526">
        <f t="shared" si="124"/>
        <v>0</v>
      </c>
      <c r="M292" s="526">
        <f t="shared" si="124"/>
        <v>0</v>
      </c>
      <c r="N292" s="529" t="s">
        <v>118</v>
      </c>
    </row>
    <row r="293" spans="1:14" ht="16.5" thickBot="1" x14ac:dyDescent="0.3">
      <c r="A293" s="17">
        <v>279</v>
      </c>
      <c r="B293" s="118" t="s">
        <v>7</v>
      </c>
      <c r="C293" s="32">
        <f>D293+E293+F293+G293+H293+I293+J293</f>
        <v>0</v>
      </c>
      <c r="D293" s="102">
        <v>0</v>
      </c>
      <c r="E293" s="117">
        <v>0</v>
      </c>
      <c r="F293" s="102">
        <v>0</v>
      </c>
      <c r="G293" s="117">
        <v>0</v>
      </c>
      <c r="H293" s="117">
        <v>0</v>
      </c>
      <c r="I293" s="450">
        <v>0</v>
      </c>
      <c r="J293" s="160">
        <v>0</v>
      </c>
      <c r="K293" s="160">
        <v>0</v>
      </c>
      <c r="L293" s="160">
        <v>0</v>
      </c>
      <c r="M293" s="117">
        <v>0</v>
      </c>
      <c r="N293" s="269"/>
    </row>
    <row r="294" spans="1:14" ht="16.5" thickBot="1" x14ac:dyDescent="0.3">
      <c r="A294" s="17">
        <v>280</v>
      </c>
      <c r="B294" s="68" t="s">
        <v>6</v>
      </c>
      <c r="C294" s="40">
        <f>D294+E294+F294+G294+H294+I294+J294</f>
        <v>0</v>
      </c>
      <c r="D294" s="107">
        <v>0</v>
      </c>
      <c r="E294" s="109">
        <v>0</v>
      </c>
      <c r="F294" s="107">
        <v>0</v>
      </c>
      <c r="G294" s="109">
        <v>0</v>
      </c>
      <c r="H294" s="109">
        <v>0</v>
      </c>
      <c r="I294" s="451">
        <v>0</v>
      </c>
      <c r="J294" s="108">
        <v>0</v>
      </c>
      <c r="K294" s="108">
        <v>0</v>
      </c>
      <c r="L294" s="108">
        <v>0</v>
      </c>
      <c r="M294" s="109">
        <v>0</v>
      </c>
      <c r="N294" s="269"/>
    </row>
    <row r="295" spans="1:14" ht="16.5" thickBot="1" x14ac:dyDescent="0.3">
      <c r="A295" s="17">
        <v>281</v>
      </c>
      <c r="B295" s="66" t="s">
        <v>8</v>
      </c>
      <c r="C295" s="40">
        <f>SUM(D295:M295)</f>
        <v>12676.464110000001</v>
      </c>
      <c r="D295" s="107">
        <v>0</v>
      </c>
      <c r="E295" s="109">
        <v>0</v>
      </c>
      <c r="F295" s="107">
        <v>0</v>
      </c>
      <c r="G295" s="109">
        <v>540</v>
      </c>
      <c r="H295" s="109">
        <v>0</v>
      </c>
      <c r="I295" s="451">
        <v>0</v>
      </c>
      <c r="J295" s="108">
        <v>0</v>
      </c>
      <c r="K295" s="551">
        <f>14835-598.53589-2100</f>
        <v>12136.464110000001</v>
      </c>
      <c r="L295" s="551">
        <v>0</v>
      </c>
      <c r="M295" s="552">
        <v>0</v>
      </c>
      <c r="N295" s="269"/>
    </row>
    <row r="296" spans="1:14" ht="16.5" thickBot="1" x14ac:dyDescent="0.3">
      <c r="A296" s="17">
        <v>282</v>
      </c>
      <c r="B296" s="154" t="s">
        <v>45</v>
      </c>
      <c r="C296" s="73">
        <f>D296+E296+F296+G296+H296+I296+J296</f>
        <v>0</v>
      </c>
      <c r="D296" s="114">
        <v>0</v>
      </c>
      <c r="E296" s="113">
        <v>0</v>
      </c>
      <c r="F296" s="114">
        <v>0</v>
      </c>
      <c r="G296" s="113">
        <v>0</v>
      </c>
      <c r="H296" s="113">
        <v>0</v>
      </c>
      <c r="I296" s="454">
        <v>0</v>
      </c>
      <c r="J296" s="112">
        <v>0</v>
      </c>
      <c r="K296" s="112">
        <v>0</v>
      </c>
      <c r="L296" s="112">
        <v>0</v>
      </c>
      <c r="M296" s="113">
        <v>0</v>
      </c>
      <c r="N296" s="270"/>
    </row>
    <row r="297" spans="1:14" ht="16.5" thickBot="1" x14ac:dyDescent="0.25">
      <c r="A297" s="17">
        <v>283</v>
      </c>
      <c r="B297" s="554" t="s">
        <v>55</v>
      </c>
      <c r="C297" s="555"/>
      <c r="D297" s="555"/>
      <c r="E297" s="555"/>
      <c r="F297" s="555"/>
      <c r="G297" s="555"/>
      <c r="H297" s="555"/>
      <c r="I297" s="555"/>
      <c r="J297" s="555"/>
      <c r="K297" s="555"/>
      <c r="L297" s="555"/>
      <c r="M297" s="555"/>
      <c r="N297" s="556"/>
    </row>
    <row r="298" spans="1:14" ht="32.25" thickBot="1" x14ac:dyDescent="0.25">
      <c r="A298" s="17">
        <v>284</v>
      </c>
      <c r="B298" s="79" t="s">
        <v>56</v>
      </c>
      <c r="C298" s="59">
        <f>C299+C300+C301+C302</f>
        <v>0</v>
      </c>
      <c r="D298" s="60">
        <f t="shared" ref="D298:M298" si="125">D299+D300+D301+D302</f>
        <v>0</v>
      </c>
      <c r="E298" s="62">
        <f t="shared" si="125"/>
        <v>0</v>
      </c>
      <c r="F298" s="60">
        <f t="shared" si="125"/>
        <v>0</v>
      </c>
      <c r="G298" s="62">
        <f t="shared" si="125"/>
        <v>0</v>
      </c>
      <c r="H298" s="80">
        <f t="shared" si="125"/>
        <v>0</v>
      </c>
      <c r="I298" s="327">
        <f t="shared" si="125"/>
        <v>0</v>
      </c>
      <c r="J298" s="62">
        <f t="shared" si="125"/>
        <v>0</v>
      </c>
      <c r="K298" s="62">
        <f t="shared" si="125"/>
        <v>0</v>
      </c>
      <c r="L298" s="62">
        <f t="shared" si="125"/>
        <v>0</v>
      </c>
      <c r="M298" s="62">
        <f t="shared" si="125"/>
        <v>0</v>
      </c>
      <c r="N298" s="212"/>
    </row>
    <row r="299" spans="1:14" ht="16.5" thickBot="1" x14ac:dyDescent="0.25">
      <c r="A299" s="17">
        <v>285</v>
      </c>
      <c r="B299" s="100" t="s">
        <v>7</v>
      </c>
      <c r="C299" s="40">
        <f>SUM(D299:J299)</f>
        <v>0</v>
      </c>
      <c r="D299" s="85">
        <v>0</v>
      </c>
      <c r="E299" s="86">
        <v>0</v>
      </c>
      <c r="F299" s="85">
        <v>0</v>
      </c>
      <c r="G299" s="86">
        <v>0</v>
      </c>
      <c r="H299" s="86">
        <v>0</v>
      </c>
      <c r="I299" s="434">
        <v>0</v>
      </c>
      <c r="J299" s="86">
        <v>0</v>
      </c>
      <c r="K299" s="86">
        <v>0</v>
      </c>
      <c r="L299" s="86">
        <v>0</v>
      </c>
      <c r="M299" s="86">
        <v>0</v>
      </c>
      <c r="N299" s="214"/>
    </row>
    <row r="300" spans="1:14" ht="16.5" thickBot="1" x14ac:dyDescent="0.25">
      <c r="A300" s="17">
        <v>286</v>
      </c>
      <c r="B300" s="84" t="s">
        <v>6</v>
      </c>
      <c r="C300" s="40">
        <f>SUM(D300:J300)</f>
        <v>0</v>
      </c>
      <c r="D300" s="85">
        <v>0</v>
      </c>
      <c r="E300" s="86">
        <v>0</v>
      </c>
      <c r="F300" s="85">
        <v>0</v>
      </c>
      <c r="G300" s="86">
        <v>0</v>
      </c>
      <c r="H300" s="86">
        <v>0</v>
      </c>
      <c r="I300" s="434">
        <v>0</v>
      </c>
      <c r="J300" s="86">
        <v>0</v>
      </c>
      <c r="K300" s="86">
        <v>0</v>
      </c>
      <c r="L300" s="86">
        <v>0</v>
      </c>
      <c r="M300" s="86">
        <v>0</v>
      </c>
      <c r="N300" s="214"/>
    </row>
    <row r="301" spans="1:14" ht="16.5" thickBot="1" x14ac:dyDescent="0.25">
      <c r="A301" s="17">
        <v>287</v>
      </c>
      <c r="B301" s="90" t="s">
        <v>8</v>
      </c>
      <c r="C301" s="40">
        <f>SUM(D301:J301)</f>
        <v>0</v>
      </c>
      <c r="D301" s="85">
        <v>0</v>
      </c>
      <c r="E301" s="86">
        <v>0</v>
      </c>
      <c r="F301" s="85">
        <v>0</v>
      </c>
      <c r="G301" s="86">
        <v>0</v>
      </c>
      <c r="H301" s="86">
        <v>0</v>
      </c>
      <c r="I301" s="434">
        <v>0</v>
      </c>
      <c r="J301" s="86">
        <v>0</v>
      </c>
      <c r="K301" s="86">
        <v>0</v>
      </c>
      <c r="L301" s="86">
        <v>0</v>
      </c>
      <c r="M301" s="86">
        <v>0</v>
      </c>
      <c r="N301" s="214"/>
    </row>
    <row r="302" spans="1:14" ht="16.5" thickBot="1" x14ac:dyDescent="0.25">
      <c r="A302" s="17">
        <v>288</v>
      </c>
      <c r="B302" s="90" t="s">
        <v>45</v>
      </c>
      <c r="C302" s="73">
        <f>SUM(D302:J302)</f>
        <v>0</v>
      </c>
      <c r="D302" s="91">
        <v>0</v>
      </c>
      <c r="E302" s="97">
        <v>0</v>
      </c>
      <c r="F302" s="91">
        <v>0</v>
      </c>
      <c r="G302" s="97">
        <v>0</v>
      </c>
      <c r="H302" s="92">
        <v>0</v>
      </c>
      <c r="I302" s="329">
        <v>0</v>
      </c>
      <c r="J302" s="97">
        <v>0</v>
      </c>
      <c r="K302" s="97">
        <v>0</v>
      </c>
      <c r="L302" s="97">
        <v>0</v>
      </c>
      <c r="M302" s="97">
        <v>0</v>
      </c>
      <c r="N302" s="216"/>
    </row>
    <row r="303" spans="1:14" ht="16.5" thickBot="1" x14ac:dyDescent="0.25">
      <c r="A303" s="17">
        <v>289</v>
      </c>
      <c r="B303" s="554" t="s">
        <v>57</v>
      </c>
      <c r="C303" s="554"/>
      <c r="D303" s="554"/>
      <c r="E303" s="554"/>
      <c r="F303" s="554"/>
      <c r="G303" s="554"/>
      <c r="H303" s="554"/>
      <c r="I303" s="554"/>
      <c r="J303" s="554"/>
      <c r="K303" s="554"/>
      <c r="L303" s="554"/>
      <c r="M303" s="554"/>
      <c r="N303" s="565"/>
    </row>
    <row r="304" spans="1:14" ht="32.25" thickBot="1" x14ac:dyDescent="0.3">
      <c r="A304" s="403">
        <v>290</v>
      </c>
      <c r="B304" s="487" t="s">
        <v>41</v>
      </c>
      <c r="C304" s="478">
        <f>SUM(D304:M304)</f>
        <v>549958.55830999988</v>
      </c>
      <c r="D304" s="488">
        <f t="shared" ref="D304:M304" si="126">D305+D306+D307+D308</f>
        <v>6778.7661600000001</v>
      </c>
      <c r="E304" s="478">
        <f t="shared" si="126"/>
        <v>51654.069000000003</v>
      </c>
      <c r="F304" s="489">
        <f t="shared" si="126"/>
        <v>35782.875</v>
      </c>
      <c r="G304" s="478">
        <f t="shared" si="126"/>
        <v>20863.387999999999</v>
      </c>
      <c r="H304" s="489">
        <f t="shared" si="126"/>
        <v>94541.52</v>
      </c>
      <c r="I304" s="467">
        <f t="shared" si="126"/>
        <v>195054.29800000001</v>
      </c>
      <c r="J304" s="478">
        <f t="shared" si="126"/>
        <v>53051.907730000006</v>
      </c>
      <c r="K304" s="489">
        <f t="shared" si="126"/>
        <v>67357.346419999987</v>
      </c>
      <c r="L304" s="478">
        <f t="shared" si="126"/>
        <v>6620.3670000000002</v>
      </c>
      <c r="M304" s="489">
        <f t="shared" si="126"/>
        <v>18254.021000000001</v>
      </c>
      <c r="N304" s="147"/>
    </row>
    <row r="305" spans="1:14" ht="16.5" thickBot="1" x14ac:dyDescent="0.3">
      <c r="A305" s="17">
        <v>291</v>
      </c>
      <c r="B305" s="66" t="s">
        <v>7</v>
      </c>
      <c r="C305" s="86">
        <f>SUM(D305:J305)</f>
        <v>0</v>
      </c>
      <c r="D305" s="85">
        <f t="shared" ref="D305:M305" si="127">D318+D335+D348+D353</f>
        <v>0</v>
      </c>
      <c r="E305" s="86">
        <f t="shared" si="127"/>
        <v>0</v>
      </c>
      <c r="F305" s="85">
        <f t="shared" si="127"/>
        <v>0</v>
      </c>
      <c r="G305" s="86">
        <f t="shared" si="127"/>
        <v>0</v>
      </c>
      <c r="H305" s="85">
        <f t="shared" si="127"/>
        <v>0</v>
      </c>
      <c r="I305" s="460">
        <f t="shared" si="127"/>
        <v>0</v>
      </c>
      <c r="J305" s="86">
        <f t="shared" si="127"/>
        <v>0</v>
      </c>
      <c r="K305" s="85">
        <f t="shared" si="127"/>
        <v>0</v>
      </c>
      <c r="L305" s="86">
        <f t="shared" si="127"/>
        <v>0</v>
      </c>
      <c r="M305" s="85">
        <f t="shared" si="127"/>
        <v>0</v>
      </c>
      <c r="N305" s="89"/>
    </row>
    <row r="306" spans="1:14" ht="16.5" thickBot="1" x14ac:dyDescent="0.3">
      <c r="A306" s="17">
        <v>292</v>
      </c>
      <c r="B306" s="66" t="s">
        <v>6</v>
      </c>
      <c r="C306" s="86">
        <f>SUM(D306:M306)</f>
        <v>185244.97</v>
      </c>
      <c r="D306" s="85">
        <f>D319+D336+D349+D354+D358+D361+D364+D367+D370</f>
        <v>873.95</v>
      </c>
      <c r="E306" s="86">
        <f>E319+E336+E349+E354+E358+E361+E364+E367+E370</f>
        <v>1279.27</v>
      </c>
      <c r="F306" s="85">
        <f>F319+F336+F349+F354+F358+F361+F364+F367+F370</f>
        <v>9346.2000000000007</v>
      </c>
      <c r="G306" s="86">
        <f>G319+G336+G349+G354+G358+G361+G364+G367+G370</f>
        <v>0</v>
      </c>
      <c r="H306" s="85">
        <f>H319+H336+H349+H354+H358+H361+H364+H367+H370</f>
        <v>38845.840000000004</v>
      </c>
      <c r="I306" s="460">
        <f>I319+I336+I349+I354+I358+I361+I364+I367</f>
        <v>134899.71</v>
      </c>
      <c r="J306" s="86">
        <f>J319+J336+J349+J354+J358+J361+J364+J367</f>
        <v>0</v>
      </c>
      <c r="K306" s="85">
        <f>K319+K336+K349+K354+K358+K361+K364+K367</f>
        <v>0</v>
      </c>
      <c r="L306" s="86">
        <f>L319+L336+L349+L354+L358+L361+L364+L367</f>
        <v>0</v>
      </c>
      <c r="M306" s="85">
        <f>M319+M336+M349+M354+M358+M361+M364+M367</f>
        <v>0</v>
      </c>
      <c r="N306" s="89"/>
    </row>
    <row r="307" spans="1:14" ht="16.5" thickBot="1" x14ac:dyDescent="0.3">
      <c r="A307" s="17">
        <v>293</v>
      </c>
      <c r="B307" s="66" t="s">
        <v>8</v>
      </c>
      <c r="C307" s="86">
        <f>SUM(D307:M307)</f>
        <v>364713.58831000002</v>
      </c>
      <c r="D307" s="87">
        <f t="shared" ref="D307:J307" si="128">D310+D312+D314+D316+D320+D323+D325+D327+D337+D350+D355+D359+D362+D365+D368+D372</f>
        <v>5904.8161600000003</v>
      </c>
      <c r="E307" s="86">
        <f t="shared" si="128"/>
        <v>50374.799000000006</v>
      </c>
      <c r="F307" s="85">
        <f t="shared" si="128"/>
        <v>26436.674999999999</v>
      </c>
      <c r="G307" s="86">
        <f t="shared" si="128"/>
        <v>20863.387999999999</v>
      </c>
      <c r="H307" s="85">
        <f t="shared" si="128"/>
        <v>55695.68</v>
      </c>
      <c r="I307" s="460">
        <f t="shared" si="128"/>
        <v>60154.588000000003</v>
      </c>
      <c r="J307" s="87">
        <f t="shared" si="128"/>
        <v>53051.907730000006</v>
      </c>
      <c r="K307" s="87">
        <f>K310+K312+K314+K316+K320+K323+K325+K327+K337+K350+K355+K359+K362+K365+K368+K372+K340+K381+K384+K387</f>
        <v>67357.346419999987</v>
      </c>
      <c r="L307" s="87">
        <f>L310+L312+L314+L316+L320+L323+L325+L327+L337+L350+L355+L359+L362+L365+L368+L372</f>
        <v>6620.3670000000002</v>
      </c>
      <c r="M307" s="87">
        <f>M310+M312+M314+M316+M320+M323+M325+M327+M337+M350+M355+M359+M362+M365+M368+M372</f>
        <v>18254.021000000001</v>
      </c>
      <c r="N307" s="89"/>
    </row>
    <row r="308" spans="1:14" ht="16.5" thickBot="1" x14ac:dyDescent="0.3">
      <c r="A308" s="17">
        <v>294</v>
      </c>
      <c r="B308" s="154" t="s">
        <v>45</v>
      </c>
      <c r="C308" s="86">
        <f>D308+E308+F308+G308+H308+I308+J308+K308+L308+M308</f>
        <v>0</v>
      </c>
      <c r="D308" s="101">
        <f t="shared" ref="D308:M308" si="129">D321+D338+D351+D356</f>
        <v>0</v>
      </c>
      <c r="E308" s="97">
        <f t="shared" si="129"/>
        <v>0</v>
      </c>
      <c r="F308" s="101">
        <f t="shared" si="129"/>
        <v>0</v>
      </c>
      <c r="G308" s="97">
        <f t="shared" si="129"/>
        <v>0</v>
      </c>
      <c r="H308" s="101">
        <f t="shared" si="129"/>
        <v>0</v>
      </c>
      <c r="I308" s="411">
        <f t="shared" si="129"/>
        <v>0</v>
      </c>
      <c r="J308" s="97">
        <f t="shared" si="129"/>
        <v>0</v>
      </c>
      <c r="K308" s="101">
        <f t="shared" si="129"/>
        <v>0</v>
      </c>
      <c r="L308" s="97">
        <f t="shared" si="129"/>
        <v>0</v>
      </c>
      <c r="M308" s="101">
        <f t="shared" si="129"/>
        <v>0</v>
      </c>
      <c r="N308" s="150"/>
    </row>
    <row r="309" spans="1:14" ht="79.5" thickBot="1" x14ac:dyDescent="0.25">
      <c r="A309" s="17">
        <v>295</v>
      </c>
      <c r="B309" s="128" t="s">
        <v>93</v>
      </c>
      <c r="C309" s="75">
        <f>SUM(D309:M309)</f>
        <v>6359.9620000000004</v>
      </c>
      <c r="D309" s="77">
        <f t="shared" ref="D309:M309" si="130">D310</f>
        <v>2110</v>
      </c>
      <c r="E309" s="75">
        <f t="shared" si="130"/>
        <v>0</v>
      </c>
      <c r="F309" s="76">
        <f t="shared" si="130"/>
        <v>4249.9620000000004</v>
      </c>
      <c r="G309" s="75">
        <f t="shared" si="130"/>
        <v>0</v>
      </c>
      <c r="H309" s="76">
        <f t="shared" si="130"/>
        <v>0</v>
      </c>
      <c r="I309" s="426">
        <f t="shared" si="130"/>
        <v>0</v>
      </c>
      <c r="J309" s="75">
        <f t="shared" si="130"/>
        <v>0</v>
      </c>
      <c r="K309" s="76">
        <f t="shared" si="130"/>
        <v>0</v>
      </c>
      <c r="L309" s="75">
        <f t="shared" si="130"/>
        <v>0</v>
      </c>
      <c r="M309" s="77">
        <f t="shared" si="130"/>
        <v>0</v>
      </c>
      <c r="N309" s="142" t="s">
        <v>74</v>
      </c>
    </row>
    <row r="310" spans="1:14" ht="18" customHeight="1" thickBot="1" x14ac:dyDescent="0.3">
      <c r="A310" s="17">
        <v>296</v>
      </c>
      <c r="B310" s="271" t="s">
        <v>8</v>
      </c>
      <c r="C310" s="51">
        <f>SUM(D310:M310)</f>
        <v>6359.9620000000004</v>
      </c>
      <c r="D310" s="136">
        <v>2110</v>
      </c>
      <c r="E310" s="135">
        <v>0</v>
      </c>
      <c r="F310" s="136">
        <v>4249.9620000000004</v>
      </c>
      <c r="G310" s="135">
        <v>0</v>
      </c>
      <c r="H310" s="135">
        <v>0</v>
      </c>
      <c r="I310" s="461">
        <v>0</v>
      </c>
      <c r="J310" s="135">
        <v>0</v>
      </c>
      <c r="K310" s="135">
        <v>0</v>
      </c>
      <c r="L310" s="135">
        <v>0</v>
      </c>
      <c r="M310" s="135">
        <v>0</v>
      </c>
      <c r="N310" s="192"/>
    </row>
    <row r="311" spans="1:14" ht="95.25" customHeight="1" thickBot="1" x14ac:dyDescent="0.25">
      <c r="A311" s="17">
        <v>297</v>
      </c>
      <c r="B311" s="128" t="s">
        <v>94</v>
      </c>
      <c r="C311" s="75">
        <f>C312</f>
        <v>0</v>
      </c>
      <c r="D311" s="77">
        <f t="shared" ref="D311:M311" si="131">D312</f>
        <v>0</v>
      </c>
      <c r="E311" s="75">
        <f t="shared" si="131"/>
        <v>0</v>
      </c>
      <c r="F311" s="76">
        <f t="shared" si="131"/>
        <v>0</v>
      </c>
      <c r="G311" s="75">
        <f t="shared" si="131"/>
        <v>0</v>
      </c>
      <c r="H311" s="75">
        <f t="shared" si="131"/>
        <v>0</v>
      </c>
      <c r="I311" s="426">
        <f t="shared" si="131"/>
        <v>0</v>
      </c>
      <c r="J311" s="75">
        <f t="shared" si="131"/>
        <v>0</v>
      </c>
      <c r="K311" s="75">
        <f t="shared" si="131"/>
        <v>0</v>
      </c>
      <c r="L311" s="75">
        <f t="shared" si="131"/>
        <v>0</v>
      </c>
      <c r="M311" s="75">
        <f t="shared" si="131"/>
        <v>0</v>
      </c>
      <c r="N311" s="272" t="s">
        <v>75</v>
      </c>
    </row>
    <row r="312" spans="1:14" ht="21" customHeight="1" thickBot="1" x14ac:dyDescent="0.3">
      <c r="A312" s="17">
        <v>298</v>
      </c>
      <c r="B312" s="273" t="s">
        <v>8</v>
      </c>
      <c r="C312" s="274">
        <f t="shared" ref="C312:C320" si="132">SUM(D312:M312)</f>
        <v>0</v>
      </c>
      <c r="D312" s="122">
        <v>0</v>
      </c>
      <c r="E312" s="123">
        <v>0</v>
      </c>
      <c r="F312" s="122">
        <v>0</v>
      </c>
      <c r="G312" s="123">
        <v>0</v>
      </c>
      <c r="H312" s="123">
        <v>0</v>
      </c>
      <c r="I312" s="430">
        <v>0</v>
      </c>
      <c r="J312" s="123">
        <v>0</v>
      </c>
      <c r="K312" s="123">
        <v>0</v>
      </c>
      <c r="L312" s="123">
        <v>0</v>
      </c>
      <c r="M312" s="123">
        <v>0</v>
      </c>
      <c r="N312" s="189"/>
    </row>
    <row r="313" spans="1:14" ht="53.25" customHeight="1" thickBot="1" x14ac:dyDescent="0.25">
      <c r="A313" s="17">
        <v>299</v>
      </c>
      <c r="B313" s="128" t="s">
        <v>95</v>
      </c>
      <c r="C313" s="75">
        <f t="shared" si="132"/>
        <v>535</v>
      </c>
      <c r="D313" s="77">
        <f t="shared" ref="D313:M313" si="133">D314</f>
        <v>535</v>
      </c>
      <c r="E313" s="75">
        <f t="shared" si="133"/>
        <v>0</v>
      </c>
      <c r="F313" s="76">
        <f t="shared" si="133"/>
        <v>0</v>
      </c>
      <c r="G313" s="75">
        <f t="shared" si="133"/>
        <v>0</v>
      </c>
      <c r="H313" s="75">
        <f t="shared" si="133"/>
        <v>0</v>
      </c>
      <c r="I313" s="426">
        <f t="shared" si="133"/>
        <v>0</v>
      </c>
      <c r="J313" s="75">
        <f t="shared" si="133"/>
        <v>0</v>
      </c>
      <c r="K313" s="77">
        <f t="shared" si="133"/>
        <v>0</v>
      </c>
      <c r="L313" s="75">
        <f t="shared" si="133"/>
        <v>0</v>
      </c>
      <c r="M313" s="130">
        <f t="shared" si="133"/>
        <v>0</v>
      </c>
      <c r="N313" s="272" t="s">
        <v>69</v>
      </c>
    </row>
    <row r="314" spans="1:14" ht="24" customHeight="1" thickBot="1" x14ac:dyDescent="0.3">
      <c r="A314" s="17">
        <v>300</v>
      </c>
      <c r="B314" s="271" t="s">
        <v>8</v>
      </c>
      <c r="C314" s="51">
        <f t="shared" si="132"/>
        <v>535</v>
      </c>
      <c r="D314" s="136">
        <v>535</v>
      </c>
      <c r="E314" s="135">
        <v>0</v>
      </c>
      <c r="F314" s="136">
        <v>0</v>
      </c>
      <c r="G314" s="135">
        <v>0</v>
      </c>
      <c r="H314" s="135">
        <v>0</v>
      </c>
      <c r="I314" s="461">
        <v>0</v>
      </c>
      <c r="J314" s="135">
        <v>0</v>
      </c>
      <c r="K314" s="135">
        <v>0</v>
      </c>
      <c r="L314" s="135">
        <v>0</v>
      </c>
      <c r="M314" s="135">
        <v>0</v>
      </c>
      <c r="N314" s="192"/>
    </row>
    <row r="315" spans="1:14" ht="39.75" customHeight="1" thickBot="1" x14ac:dyDescent="0.25">
      <c r="A315" s="17">
        <v>301</v>
      </c>
      <c r="B315" s="128" t="s">
        <v>96</v>
      </c>
      <c r="C315" s="75">
        <f t="shared" si="132"/>
        <v>130</v>
      </c>
      <c r="D315" s="77">
        <f t="shared" ref="D315:M315" si="134">D316</f>
        <v>130</v>
      </c>
      <c r="E315" s="75">
        <f t="shared" si="134"/>
        <v>0</v>
      </c>
      <c r="F315" s="76">
        <f t="shared" si="134"/>
        <v>0</v>
      </c>
      <c r="G315" s="75">
        <f t="shared" si="134"/>
        <v>0</v>
      </c>
      <c r="H315" s="75">
        <f t="shared" si="134"/>
        <v>0</v>
      </c>
      <c r="I315" s="457">
        <f t="shared" si="134"/>
        <v>0</v>
      </c>
      <c r="J315" s="75">
        <f t="shared" si="134"/>
        <v>0</v>
      </c>
      <c r="K315" s="76">
        <f t="shared" si="134"/>
        <v>0</v>
      </c>
      <c r="L315" s="75">
        <f t="shared" si="134"/>
        <v>0</v>
      </c>
      <c r="M315" s="75">
        <f t="shared" si="134"/>
        <v>0</v>
      </c>
      <c r="N315" s="272" t="s">
        <v>69</v>
      </c>
    </row>
    <row r="316" spans="1:14" ht="18" customHeight="1" thickBot="1" x14ac:dyDescent="0.3">
      <c r="A316" s="17">
        <v>302</v>
      </c>
      <c r="B316" s="271" t="s">
        <v>8</v>
      </c>
      <c r="C316" s="51">
        <f t="shared" si="132"/>
        <v>130</v>
      </c>
      <c r="D316" s="136">
        <v>130</v>
      </c>
      <c r="E316" s="135">
        <v>0</v>
      </c>
      <c r="F316" s="136">
        <v>0</v>
      </c>
      <c r="G316" s="135">
        <v>0</v>
      </c>
      <c r="H316" s="135">
        <v>0</v>
      </c>
      <c r="I316" s="461">
        <v>0</v>
      </c>
      <c r="J316" s="135">
        <v>0</v>
      </c>
      <c r="K316" s="136">
        <v>0</v>
      </c>
      <c r="L316" s="135">
        <v>0</v>
      </c>
      <c r="M316" s="135">
        <v>0</v>
      </c>
      <c r="N316" s="192"/>
    </row>
    <row r="317" spans="1:14" ht="63.75" thickBot="1" x14ac:dyDescent="0.25">
      <c r="A317" s="17">
        <v>303</v>
      </c>
      <c r="B317" s="128" t="s">
        <v>97</v>
      </c>
      <c r="C317" s="75">
        <f t="shared" si="132"/>
        <v>3487.6000000000004</v>
      </c>
      <c r="D317" s="77">
        <f t="shared" ref="D317:M317" si="135">D318+D319+D320+D321</f>
        <v>1429.88</v>
      </c>
      <c r="E317" s="75">
        <f t="shared" si="135"/>
        <v>2057.7200000000003</v>
      </c>
      <c r="F317" s="76">
        <f t="shared" si="135"/>
        <v>0</v>
      </c>
      <c r="G317" s="75">
        <f t="shared" si="135"/>
        <v>0</v>
      </c>
      <c r="H317" s="75">
        <f t="shared" si="135"/>
        <v>0</v>
      </c>
      <c r="I317" s="457">
        <f t="shared" si="135"/>
        <v>0</v>
      </c>
      <c r="J317" s="75">
        <f t="shared" si="135"/>
        <v>0</v>
      </c>
      <c r="K317" s="76">
        <f t="shared" si="135"/>
        <v>0</v>
      </c>
      <c r="L317" s="75">
        <f t="shared" si="135"/>
        <v>0</v>
      </c>
      <c r="M317" s="75">
        <f t="shared" si="135"/>
        <v>0</v>
      </c>
      <c r="N317" s="130" t="s">
        <v>124</v>
      </c>
    </row>
    <row r="318" spans="1:14" ht="16.5" thickBot="1" x14ac:dyDescent="0.25">
      <c r="A318" s="17">
        <v>304</v>
      </c>
      <c r="B318" s="275" t="s">
        <v>7</v>
      </c>
      <c r="C318" s="32">
        <f t="shared" si="132"/>
        <v>0</v>
      </c>
      <c r="D318" s="102">
        <v>0</v>
      </c>
      <c r="E318" s="117">
        <v>0</v>
      </c>
      <c r="F318" s="102">
        <v>0</v>
      </c>
      <c r="G318" s="117">
        <v>0</v>
      </c>
      <c r="H318" s="117">
        <v>0</v>
      </c>
      <c r="I318" s="450">
        <v>0</v>
      </c>
      <c r="J318" s="117">
        <v>0</v>
      </c>
      <c r="K318" s="117">
        <v>0</v>
      </c>
      <c r="L318" s="117">
        <v>0</v>
      </c>
      <c r="M318" s="117">
        <v>0</v>
      </c>
      <c r="N318" s="225"/>
    </row>
    <row r="319" spans="1:14" ht="16.5" thickBot="1" x14ac:dyDescent="0.3">
      <c r="A319" s="17">
        <v>305</v>
      </c>
      <c r="B319" s="68" t="s">
        <v>6</v>
      </c>
      <c r="C319" s="40">
        <f t="shared" si="132"/>
        <v>2025.44</v>
      </c>
      <c r="D319" s="267">
        <v>873.95</v>
      </c>
      <c r="E319" s="109">
        <v>1151.49</v>
      </c>
      <c r="F319" s="107">
        <v>0</v>
      </c>
      <c r="G319" s="109">
        <v>0</v>
      </c>
      <c r="H319" s="109">
        <v>0</v>
      </c>
      <c r="I319" s="451">
        <v>0</v>
      </c>
      <c r="J319" s="109">
        <v>0</v>
      </c>
      <c r="K319" s="109">
        <v>0</v>
      </c>
      <c r="L319" s="109">
        <v>0</v>
      </c>
      <c r="M319" s="109">
        <v>0</v>
      </c>
      <c r="N319" s="240"/>
    </row>
    <row r="320" spans="1:14" ht="16.5" thickBot="1" x14ac:dyDescent="0.3">
      <c r="A320" s="17">
        <v>306</v>
      </c>
      <c r="B320" s="66" t="s">
        <v>8</v>
      </c>
      <c r="C320" s="40">
        <f t="shared" si="132"/>
        <v>1462.1599999999999</v>
      </c>
      <c r="D320" s="267">
        <v>555.92999999999995</v>
      </c>
      <c r="E320" s="109">
        <v>906.23</v>
      </c>
      <c r="F320" s="107">
        <v>0</v>
      </c>
      <c r="G320" s="109">
        <v>0</v>
      </c>
      <c r="H320" s="109">
        <v>0</v>
      </c>
      <c r="I320" s="451">
        <v>0</v>
      </c>
      <c r="J320" s="109">
        <v>0</v>
      </c>
      <c r="K320" s="109">
        <v>0</v>
      </c>
      <c r="L320" s="109">
        <v>0</v>
      </c>
      <c r="M320" s="109">
        <v>0</v>
      </c>
      <c r="N320" s="240"/>
    </row>
    <row r="321" spans="1:15" ht="16.5" thickBot="1" x14ac:dyDescent="0.3">
      <c r="A321" s="17">
        <v>307</v>
      </c>
      <c r="B321" s="154" t="s">
        <v>45</v>
      </c>
      <c r="C321" s="73">
        <f>SUM(D321:J321)</f>
        <v>0</v>
      </c>
      <c r="D321" s="114">
        <v>0</v>
      </c>
      <c r="E321" s="113">
        <v>0</v>
      </c>
      <c r="F321" s="114">
        <v>0</v>
      </c>
      <c r="G321" s="113">
        <v>0</v>
      </c>
      <c r="H321" s="113">
        <v>0</v>
      </c>
      <c r="I321" s="454">
        <v>0</v>
      </c>
      <c r="J321" s="113">
        <v>0</v>
      </c>
      <c r="K321" s="113">
        <v>0</v>
      </c>
      <c r="L321" s="113">
        <v>0</v>
      </c>
      <c r="M321" s="113">
        <v>0</v>
      </c>
      <c r="N321" s="237"/>
    </row>
    <row r="322" spans="1:15" ht="31.5" customHeight="1" thickBot="1" x14ac:dyDescent="0.3">
      <c r="A322" s="17">
        <v>308</v>
      </c>
      <c r="B322" s="266" t="s">
        <v>151</v>
      </c>
      <c r="C322" s="75">
        <f t="shared" ref="C322:C327" si="136">SUM(D322:M322)</f>
        <v>650</v>
      </c>
      <c r="D322" s="76">
        <f>D323</f>
        <v>650</v>
      </c>
      <c r="E322" s="75">
        <f t="shared" ref="E322:M322" si="137">E323</f>
        <v>0</v>
      </c>
      <c r="F322" s="76">
        <f t="shared" si="137"/>
        <v>0</v>
      </c>
      <c r="G322" s="75">
        <f t="shared" si="137"/>
        <v>0</v>
      </c>
      <c r="H322" s="75">
        <f t="shared" si="137"/>
        <v>0</v>
      </c>
      <c r="I322" s="426">
        <f t="shared" si="137"/>
        <v>0</v>
      </c>
      <c r="J322" s="75">
        <f t="shared" si="137"/>
        <v>0</v>
      </c>
      <c r="K322" s="77">
        <f t="shared" si="137"/>
        <v>0</v>
      </c>
      <c r="L322" s="75">
        <f t="shared" si="137"/>
        <v>0</v>
      </c>
      <c r="M322" s="130">
        <f t="shared" si="137"/>
        <v>0</v>
      </c>
      <c r="N322" s="510" t="s">
        <v>120</v>
      </c>
    </row>
    <row r="323" spans="1:15" ht="16.5" thickBot="1" x14ac:dyDescent="0.3">
      <c r="A323" s="17">
        <v>309</v>
      </c>
      <c r="B323" s="165" t="s">
        <v>8</v>
      </c>
      <c r="C323" s="274">
        <f t="shared" si="136"/>
        <v>650</v>
      </c>
      <c r="D323" s="122">
        <v>650</v>
      </c>
      <c r="E323" s="123">
        <v>0</v>
      </c>
      <c r="F323" s="122">
        <v>0</v>
      </c>
      <c r="G323" s="123">
        <v>0</v>
      </c>
      <c r="H323" s="123">
        <v>0</v>
      </c>
      <c r="I323" s="430">
        <v>0</v>
      </c>
      <c r="J323" s="123">
        <v>0</v>
      </c>
      <c r="K323" s="123">
        <v>0</v>
      </c>
      <c r="L323" s="123">
        <v>0</v>
      </c>
      <c r="M323" s="123">
        <v>0</v>
      </c>
      <c r="N323" s="189"/>
    </row>
    <row r="324" spans="1:15" ht="81.75" customHeight="1" thickBot="1" x14ac:dyDescent="0.25">
      <c r="A324" s="17">
        <v>310</v>
      </c>
      <c r="B324" s="128" t="s">
        <v>98</v>
      </c>
      <c r="C324" s="75">
        <f t="shared" si="136"/>
        <v>1923.88616</v>
      </c>
      <c r="D324" s="77">
        <f t="shared" ref="D324:M324" si="138">D325</f>
        <v>1923.88616</v>
      </c>
      <c r="E324" s="75">
        <f t="shared" si="138"/>
        <v>0</v>
      </c>
      <c r="F324" s="76">
        <f t="shared" si="138"/>
        <v>0</v>
      </c>
      <c r="G324" s="75">
        <f t="shared" si="138"/>
        <v>0</v>
      </c>
      <c r="H324" s="75">
        <f t="shared" si="138"/>
        <v>0</v>
      </c>
      <c r="I324" s="426">
        <f t="shared" si="138"/>
        <v>0</v>
      </c>
      <c r="J324" s="75">
        <f t="shared" si="138"/>
        <v>0</v>
      </c>
      <c r="K324" s="77">
        <f t="shared" si="138"/>
        <v>0</v>
      </c>
      <c r="L324" s="75">
        <f t="shared" si="138"/>
        <v>0</v>
      </c>
      <c r="M324" s="130">
        <f t="shared" si="138"/>
        <v>0</v>
      </c>
      <c r="N324" s="268" t="s">
        <v>29</v>
      </c>
    </row>
    <row r="325" spans="1:15" ht="16.5" thickBot="1" x14ac:dyDescent="0.3">
      <c r="A325" s="17">
        <v>311</v>
      </c>
      <c r="B325" s="176" t="s">
        <v>8</v>
      </c>
      <c r="C325" s="51">
        <f t="shared" si="136"/>
        <v>1923.88616</v>
      </c>
      <c r="D325" s="136">
        <v>1923.88616</v>
      </c>
      <c r="E325" s="135">
        <v>0</v>
      </c>
      <c r="F325" s="136">
        <v>0</v>
      </c>
      <c r="G325" s="135">
        <v>0</v>
      </c>
      <c r="H325" s="135">
        <v>0</v>
      </c>
      <c r="I325" s="461">
        <v>0</v>
      </c>
      <c r="J325" s="135">
        <v>0</v>
      </c>
      <c r="K325" s="135">
        <v>0</v>
      </c>
      <c r="L325" s="135">
        <v>0</v>
      </c>
      <c r="M325" s="135">
        <v>0</v>
      </c>
      <c r="N325" s="192"/>
    </row>
    <row r="326" spans="1:15" ht="55.5" customHeight="1" thickBot="1" x14ac:dyDescent="0.25">
      <c r="A326" s="17">
        <v>312</v>
      </c>
      <c r="B326" s="276" t="s">
        <v>150</v>
      </c>
      <c r="C326" s="75">
        <f t="shared" si="136"/>
        <v>186902.51612000001</v>
      </c>
      <c r="D326" s="76">
        <f t="shared" ref="D326:M326" si="139">D327</f>
        <v>0</v>
      </c>
      <c r="E326" s="75">
        <f t="shared" si="139"/>
        <v>41771</v>
      </c>
      <c r="F326" s="76">
        <f t="shared" si="139"/>
        <v>18956.713</v>
      </c>
      <c r="G326" s="75">
        <f t="shared" si="139"/>
        <v>17383.117999999999</v>
      </c>
      <c r="H326" s="75">
        <f t="shared" si="139"/>
        <v>17234.25</v>
      </c>
      <c r="I326" s="426">
        <f t="shared" si="139"/>
        <v>17517.804</v>
      </c>
      <c r="J326" s="75">
        <f t="shared" si="139"/>
        <v>20436.247040000002</v>
      </c>
      <c r="K326" s="75">
        <f t="shared" si="139"/>
        <v>28728.996079999997</v>
      </c>
      <c r="L326" s="75">
        <f t="shared" si="139"/>
        <v>6620.3670000000002</v>
      </c>
      <c r="M326" s="75">
        <f t="shared" si="139"/>
        <v>18254.021000000001</v>
      </c>
      <c r="N326" s="268" t="s">
        <v>59</v>
      </c>
    </row>
    <row r="327" spans="1:15" ht="23.25" customHeight="1" thickBot="1" x14ac:dyDescent="0.3">
      <c r="A327" s="17">
        <v>313</v>
      </c>
      <c r="B327" s="277" t="s">
        <v>8</v>
      </c>
      <c r="C327" s="274">
        <f t="shared" si="136"/>
        <v>186902.51612000001</v>
      </c>
      <c r="D327" s="347">
        <v>0</v>
      </c>
      <c r="E327" s="348">
        <f t="shared" ref="E327:M327" si="140">E329+E331+E333</f>
        <v>41771</v>
      </c>
      <c r="F327" s="347">
        <f t="shared" si="140"/>
        <v>18956.713</v>
      </c>
      <c r="G327" s="348">
        <f t="shared" si="140"/>
        <v>17383.117999999999</v>
      </c>
      <c r="H327" s="348">
        <f t="shared" si="140"/>
        <v>17234.25</v>
      </c>
      <c r="I327" s="462">
        <f t="shared" si="140"/>
        <v>17517.804</v>
      </c>
      <c r="J327" s="392">
        <f t="shared" si="140"/>
        <v>20436.247040000002</v>
      </c>
      <c r="K327" s="544">
        <f t="shared" si="140"/>
        <v>28728.996079999997</v>
      </c>
      <c r="L327" s="545">
        <f t="shared" si="140"/>
        <v>6620.3670000000002</v>
      </c>
      <c r="M327" s="546">
        <f t="shared" si="140"/>
        <v>18254.021000000001</v>
      </c>
      <c r="N327" s="189"/>
    </row>
    <row r="328" spans="1:15" ht="32.25" customHeight="1" thickBot="1" x14ac:dyDescent="0.3">
      <c r="A328" s="17">
        <v>314</v>
      </c>
      <c r="B328" s="276" t="s">
        <v>70</v>
      </c>
      <c r="C328" s="172">
        <f>C329</f>
        <v>55069.391839999989</v>
      </c>
      <c r="D328" s="278">
        <f t="shared" ref="D328:M328" si="141">D329</f>
        <v>0</v>
      </c>
      <c r="E328" s="172">
        <f t="shared" si="141"/>
        <v>7727.95</v>
      </c>
      <c r="F328" s="278">
        <f t="shared" si="141"/>
        <v>5237.6270000000004</v>
      </c>
      <c r="G328" s="172">
        <f t="shared" si="141"/>
        <v>4975.8999999999996</v>
      </c>
      <c r="H328" s="172">
        <f t="shared" si="141"/>
        <v>4970.25</v>
      </c>
      <c r="I328" s="320">
        <f t="shared" si="141"/>
        <v>5112.2039999999997</v>
      </c>
      <c r="J328" s="172">
        <f t="shared" si="141"/>
        <v>6085.6870399999998</v>
      </c>
      <c r="K328" s="278">
        <f t="shared" si="141"/>
        <v>8563.2007999999987</v>
      </c>
      <c r="L328" s="172">
        <f t="shared" si="141"/>
        <v>6620.3670000000002</v>
      </c>
      <c r="M328" s="183">
        <f t="shared" si="141"/>
        <v>5776.2060000000001</v>
      </c>
      <c r="N328" s="268" t="s">
        <v>59</v>
      </c>
      <c r="O328" s="12" t="s">
        <v>69</v>
      </c>
    </row>
    <row r="329" spans="1:15" ht="21" customHeight="1" thickBot="1" x14ac:dyDescent="0.35">
      <c r="A329" s="17">
        <v>315</v>
      </c>
      <c r="B329" s="165" t="s">
        <v>8</v>
      </c>
      <c r="C329" s="280">
        <f>SUM(D329:N329)</f>
        <v>55069.391839999989</v>
      </c>
      <c r="D329" s="361">
        <v>0</v>
      </c>
      <c r="E329" s="363">
        <v>7727.95</v>
      </c>
      <c r="F329" s="361">
        <v>5237.6270000000004</v>
      </c>
      <c r="G329" s="363">
        <v>4975.8999999999996</v>
      </c>
      <c r="H329" s="363">
        <v>4970.25</v>
      </c>
      <c r="I329" s="445">
        <v>5112.2039999999997</v>
      </c>
      <c r="J329" s="364">
        <f>2898.72+3251.52-64.55296</f>
        <v>6085.6870399999998</v>
      </c>
      <c r="K329" s="547">
        <f>7525.0152+1064.586-26.4004</f>
        <v>8563.2007999999987</v>
      </c>
      <c r="L329" s="532">
        <v>6620.3670000000002</v>
      </c>
      <c r="M329" s="548">
        <v>5776.2060000000001</v>
      </c>
      <c r="N329" s="281"/>
      <c r="O329" s="13"/>
    </row>
    <row r="330" spans="1:15" ht="47.25" customHeight="1" thickBot="1" x14ac:dyDescent="0.3">
      <c r="A330" s="17">
        <v>316</v>
      </c>
      <c r="B330" s="124" t="s">
        <v>71</v>
      </c>
      <c r="C330" s="172">
        <f>C331</f>
        <v>122205.0248</v>
      </c>
      <c r="D330" s="278">
        <f t="shared" ref="D330:M330" si="142">D331</f>
        <v>0</v>
      </c>
      <c r="E330" s="172">
        <f t="shared" si="142"/>
        <v>32393.3</v>
      </c>
      <c r="F330" s="278">
        <f t="shared" si="142"/>
        <v>12034.887999999999</v>
      </c>
      <c r="G330" s="172">
        <f>G331</f>
        <v>11274.034</v>
      </c>
      <c r="H330" s="172">
        <f t="shared" si="142"/>
        <v>11388</v>
      </c>
      <c r="I330" s="320">
        <f t="shared" si="142"/>
        <v>11529.6</v>
      </c>
      <c r="J330" s="172">
        <f t="shared" si="142"/>
        <v>13325.52</v>
      </c>
      <c r="K330" s="278">
        <f t="shared" si="142"/>
        <v>18744.569799999997</v>
      </c>
      <c r="L330" s="172">
        <f t="shared" si="142"/>
        <v>0</v>
      </c>
      <c r="M330" s="183">
        <f t="shared" si="142"/>
        <v>11515.112999999999</v>
      </c>
      <c r="N330" s="268" t="s">
        <v>59</v>
      </c>
      <c r="O330" s="12" t="s">
        <v>69</v>
      </c>
    </row>
    <row r="331" spans="1:15" ht="18" customHeight="1" thickBot="1" x14ac:dyDescent="0.35">
      <c r="A331" s="17">
        <v>317</v>
      </c>
      <c r="B331" s="165" t="s">
        <v>8</v>
      </c>
      <c r="C331" s="280">
        <f>SUM(D331:N331)</f>
        <v>122205.0248</v>
      </c>
      <c r="D331" s="361">
        <v>0</v>
      </c>
      <c r="E331" s="363">
        <v>32393.3</v>
      </c>
      <c r="F331" s="361">
        <f>4589.392+7445.496</f>
        <v>12034.887999999999</v>
      </c>
      <c r="G331" s="363">
        <v>11274.034</v>
      </c>
      <c r="H331" s="363">
        <v>11388</v>
      </c>
      <c r="I331" s="441">
        <v>11529.6</v>
      </c>
      <c r="J331" s="364">
        <f>6280.56+7044.96</f>
        <v>13325.52</v>
      </c>
      <c r="K331" s="547">
        <f>16304.1996+2306.603+99.2476+34.5196</f>
        <v>18744.569799999997</v>
      </c>
      <c r="L331" s="532">
        <v>0</v>
      </c>
      <c r="M331" s="548">
        <v>11515.112999999999</v>
      </c>
      <c r="N331" s="281"/>
      <c r="O331" s="13"/>
    </row>
    <row r="332" spans="1:15" ht="33.75" customHeight="1" thickBot="1" x14ac:dyDescent="0.3">
      <c r="A332" s="17">
        <v>318</v>
      </c>
      <c r="B332" s="74" t="s">
        <v>72</v>
      </c>
      <c r="C332" s="172">
        <f t="shared" ref="C332:M332" si="143">C333</f>
        <v>9628.0994799999989</v>
      </c>
      <c r="D332" s="278">
        <f t="shared" si="143"/>
        <v>0</v>
      </c>
      <c r="E332" s="172">
        <f t="shared" si="143"/>
        <v>1649.75</v>
      </c>
      <c r="F332" s="278">
        <f t="shared" si="143"/>
        <v>1684.1980000000001</v>
      </c>
      <c r="G332" s="172">
        <f t="shared" si="143"/>
        <v>1133.184</v>
      </c>
      <c r="H332" s="172">
        <f t="shared" si="143"/>
        <v>876</v>
      </c>
      <c r="I332" s="332">
        <f t="shared" si="143"/>
        <v>876</v>
      </c>
      <c r="J332" s="172">
        <f t="shared" si="143"/>
        <v>1025.04</v>
      </c>
      <c r="K332" s="278">
        <f t="shared" si="143"/>
        <v>1421.2254800000001</v>
      </c>
      <c r="L332" s="172">
        <f t="shared" si="143"/>
        <v>0</v>
      </c>
      <c r="M332" s="172">
        <f t="shared" si="143"/>
        <v>962.702</v>
      </c>
      <c r="N332" s="268" t="s">
        <v>59</v>
      </c>
      <c r="O332" s="12" t="s">
        <v>69</v>
      </c>
    </row>
    <row r="333" spans="1:15" ht="18" customHeight="1" thickBot="1" x14ac:dyDescent="0.35">
      <c r="A333" s="17">
        <v>319</v>
      </c>
      <c r="B333" s="176" t="s">
        <v>8</v>
      </c>
      <c r="C333" s="184">
        <f>SUM(D333:N333)</f>
        <v>9628.0994799999989</v>
      </c>
      <c r="D333" s="368">
        <v>0</v>
      </c>
      <c r="E333" s="370">
        <v>1649.75</v>
      </c>
      <c r="F333" s="368">
        <v>1684.1980000000001</v>
      </c>
      <c r="G333" s="370">
        <v>1133.184</v>
      </c>
      <c r="H333" s="370">
        <v>876</v>
      </c>
      <c r="I333" s="398">
        <f>438+438</f>
        <v>876</v>
      </c>
      <c r="J333" s="372">
        <f>483.12+541.92</f>
        <v>1025.04</v>
      </c>
      <c r="K333" s="537">
        <f>1254.1692+177.431-10.37472</f>
        <v>1421.2254800000001</v>
      </c>
      <c r="L333" s="534">
        <v>0</v>
      </c>
      <c r="M333" s="543">
        <v>962.702</v>
      </c>
      <c r="N333" s="192"/>
      <c r="O333" s="13"/>
    </row>
    <row r="334" spans="1:15" ht="63.75" thickBot="1" x14ac:dyDescent="0.25">
      <c r="A334" s="17">
        <v>320</v>
      </c>
      <c r="B334" s="124" t="s">
        <v>149</v>
      </c>
      <c r="C334" s="75">
        <f>SUM(D334:M334)</f>
        <v>55597.249329999999</v>
      </c>
      <c r="D334" s="76">
        <f t="shared" ref="D334:M334" si="144">D335+D336+D337+D338</f>
        <v>0</v>
      </c>
      <c r="E334" s="75">
        <f t="shared" si="144"/>
        <v>7696.277</v>
      </c>
      <c r="F334" s="76">
        <f t="shared" si="144"/>
        <v>0</v>
      </c>
      <c r="G334" s="75">
        <f t="shared" si="144"/>
        <v>2880.27</v>
      </c>
      <c r="H334" s="75">
        <f t="shared" si="144"/>
        <v>17799.41</v>
      </c>
      <c r="I334" s="457">
        <f t="shared" si="144"/>
        <v>7605.41</v>
      </c>
      <c r="J334" s="75">
        <f t="shared" si="144"/>
        <v>4708.4131500000003</v>
      </c>
      <c r="K334" s="76">
        <f t="shared" si="144"/>
        <v>14907.46918</v>
      </c>
      <c r="L334" s="75">
        <f t="shared" si="144"/>
        <v>0</v>
      </c>
      <c r="M334" s="75">
        <f t="shared" si="144"/>
        <v>0</v>
      </c>
      <c r="N334" s="130" t="s">
        <v>61</v>
      </c>
    </row>
    <row r="335" spans="1:15" ht="16.5" thickBot="1" x14ac:dyDescent="0.3">
      <c r="A335" s="17">
        <v>321</v>
      </c>
      <c r="B335" s="118" t="s">
        <v>7</v>
      </c>
      <c r="C335" s="32">
        <f>SUM(D335:J335)</f>
        <v>0</v>
      </c>
      <c r="D335" s="102">
        <v>0</v>
      </c>
      <c r="E335" s="117">
        <v>0</v>
      </c>
      <c r="F335" s="102">
        <v>0</v>
      </c>
      <c r="G335" s="117">
        <v>0</v>
      </c>
      <c r="H335" s="117">
        <v>0</v>
      </c>
      <c r="I335" s="450">
        <v>0</v>
      </c>
      <c r="J335" s="117">
        <v>0</v>
      </c>
      <c r="K335" s="102">
        <v>0</v>
      </c>
      <c r="L335" s="117">
        <v>0</v>
      </c>
      <c r="M335" s="117">
        <v>0</v>
      </c>
      <c r="N335" s="212"/>
    </row>
    <row r="336" spans="1:15" ht="16.5" thickBot="1" x14ac:dyDescent="0.3">
      <c r="A336" s="17">
        <v>322</v>
      </c>
      <c r="B336" s="68" t="s">
        <v>6</v>
      </c>
      <c r="C336" s="40">
        <f>SUM(D336:J336)</f>
        <v>0</v>
      </c>
      <c r="D336" s="107">
        <v>0</v>
      </c>
      <c r="E336" s="109">
        <v>0</v>
      </c>
      <c r="F336" s="107">
        <v>0</v>
      </c>
      <c r="G336" s="109">
        <v>0</v>
      </c>
      <c r="H336" s="109">
        <v>0</v>
      </c>
      <c r="I336" s="451">
        <v>0</v>
      </c>
      <c r="J336" s="109">
        <v>0</v>
      </c>
      <c r="K336" s="107">
        <v>0</v>
      </c>
      <c r="L336" s="109">
        <v>0</v>
      </c>
      <c r="M336" s="109">
        <v>0</v>
      </c>
      <c r="N336" s="214"/>
    </row>
    <row r="337" spans="1:14" ht="19.5" thickBot="1" x14ac:dyDescent="0.3">
      <c r="A337" s="17">
        <v>323</v>
      </c>
      <c r="B337" s="66" t="s">
        <v>8</v>
      </c>
      <c r="C337" s="40">
        <f>SUM(D337:M337)</f>
        <v>55597.249329999999</v>
      </c>
      <c r="D337" s="391">
        <v>0</v>
      </c>
      <c r="E337" s="390">
        <f>5749.863+1946.414</f>
        <v>7696.277</v>
      </c>
      <c r="F337" s="391">
        <v>0</v>
      </c>
      <c r="G337" s="390">
        <v>2880.27</v>
      </c>
      <c r="H337" s="390">
        <v>17799.41</v>
      </c>
      <c r="I337" s="459">
        <v>7605.41</v>
      </c>
      <c r="J337" s="393">
        <v>4708.4131500000003</v>
      </c>
      <c r="K337" s="539">
        <f>15846-1246.98329-5593.29378+4098.90378-589.32962+2028.61949+560.50644-196.95384</f>
        <v>14907.46918</v>
      </c>
      <c r="L337" s="540">
        <v>0</v>
      </c>
      <c r="M337" s="540">
        <v>0</v>
      </c>
      <c r="N337" s="214"/>
    </row>
    <row r="338" spans="1:14" ht="16.5" thickBot="1" x14ac:dyDescent="0.3">
      <c r="A338" s="17">
        <v>324</v>
      </c>
      <c r="B338" s="69" t="s">
        <v>45</v>
      </c>
      <c r="C338" s="94">
        <f>SUM(D338:J338)</f>
        <v>0</v>
      </c>
      <c r="D338" s="111">
        <v>0</v>
      </c>
      <c r="E338" s="162">
        <v>0</v>
      </c>
      <c r="F338" s="111">
        <v>0</v>
      </c>
      <c r="G338" s="162">
        <v>0</v>
      </c>
      <c r="H338" s="162">
        <v>0</v>
      </c>
      <c r="I338" s="452">
        <v>0</v>
      </c>
      <c r="J338" s="113">
        <v>0</v>
      </c>
      <c r="K338" s="111">
        <v>0</v>
      </c>
      <c r="L338" s="113">
        <v>0</v>
      </c>
      <c r="M338" s="113">
        <v>0</v>
      </c>
      <c r="N338" s="216"/>
    </row>
    <row r="339" spans="1:14" ht="32.25" thickBot="1" x14ac:dyDescent="0.3">
      <c r="A339" s="17">
        <v>325</v>
      </c>
      <c r="B339" s="74" t="s">
        <v>174</v>
      </c>
      <c r="C339" s="172">
        <f t="shared" ref="C339:M345" si="145">C340</f>
        <v>1613.7187899999999</v>
      </c>
      <c r="D339" s="278">
        <f t="shared" si="145"/>
        <v>0</v>
      </c>
      <c r="E339" s="172">
        <f t="shared" si="145"/>
        <v>0</v>
      </c>
      <c r="F339" s="278">
        <f t="shared" si="145"/>
        <v>0</v>
      </c>
      <c r="G339" s="172">
        <f t="shared" si="145"/>
        <v>0</v>
      </c>
      <c r="H339" s="172">
        <f t="shared" si="145"/>
        <v>0</v>
      </c>
      <c r="I339" s="332">
        <f t="shared" si="145"/>
        <v>0</v>
      </c>
      <c r="J339" s="172">
        <f t="shared" si="145"/>
        <v>0</v>
      </c>
      <c r="K339" s="278">
        <f t="shared" si="145"/>
        <v>1613.7187899999999</v>
      </c>
      <c r="L339" s="172">
        <f t="shared" si="145"/>
        <v>0</v>
      </c>
      <c r="M339" s="172">
        <f t="shared" si="145"/>
        <v>0</v>
      </c>
      <c r="N339" s="268" t="s">
        <v>59</v>
      </c>
    </row>
    <row r="340" spans="1:14" ht="19.5" thickBot="1" x14ac:dyDescent="0.35">
      <c r="A340" s="17">
        <v>326</v>
      </c>
      <c r="B340" s="176" t="s">
        <v>8</v>
      </c>
      <c r="C340" s="184">
        <f>SUM(D340:N340)</f>
        <v>1613.7187899999999</v>
      </c>
      <c r="D340" s="368">
        <v>0</v>
      </c>
      <c r="E340" s="370">
        <v>0</v>
      </c>
      <c r="F340" s="368">
        <v>0</v>
      </c>
      <c r="G340" s="370">
        <v>0</v>
      </c>
      <c r="H340" s="370">
        <v>0</v>
      </c>
      <c r="I340" s="398">
        <v>0</v>
      </c>
      <c r="J340" s="372">
        <v>0</v>
      </c>
      <c r="K340" s="537">
        <f>SUM(K342+K344+K346)</f>
        <v>1613.7187899999999</v>
      </c>
      <c r="L340" s="534">
        <v>0</v>
      </c>
      <c r="M340" s="543">
        <v>0</v>
      </c>
      <c r="N340" s="192"/>
    </row>
    <row r="341" spans="1:14" ht="48" thickBot="1" x14ac:dyDescent="0.3">
      <c r="A341" s="17">
        <v>327</v>
      </c>
      <c r="B341" s="74" t="s">
        <v>172</v>
      </c>
      <c r="C341" s="172">
        <f t="shared" si="145"/>
        <v>1115.96218</v>
      </c>
      <c r="D341" s="278">
        <f t="shared" si="145"/>
        <v>0</v>
      </c>
      <c r="E341" s="172">
        <f t="shared" si="145"/>
        <v>0</v>
      </c>
      <c r="F341" s="278">
        <f t="shared" si="145"/>
        <v>0</v>
      </c>
      <c r="G341" s="172">
        <f t="shared" si="145"/>
        <v>0</v>
      </c>
      <c r="H341" s="172">
        <f t="shared" si="145"/>
        <v>0</v>
      </c>
      <c r="I341" s="332">
        <f t="shared" si="145"/>
        <v>0</v>
      </c>
      <c r="J341" s="172">
        <f t="shared" si="145"/>
        <v>0</v>
      </c>
      <c r="K341" s="278">
        <f t="shared" si="145"/>
        <v>1115.96218</v>
      </c>
      <c r="L341" s="172">
        <f t="shared" si="145"/>
        <v>0</v>
      </c>
      <c r="M341" s="172">
        <f t="shared" si="145"/>
        <v>0</v>
      </c>
      <c r="N341" s="268" t="s">
        <v>59</v>
      </c>
    </row>
    <row r="342" spans="1:14" ht="19.5" thickBot="1" x14ac:dyDescent="0.35">
      <c r="A342" s="17">
        <v>328</v>
      </c>
      <c r="B342" s="176" t="s">
        <v>8</v>
      </c>
      <c r="C342" s="184">
        <f>SUM(D342:N342)</f>
        <v>1115.96218</v>
      </c>
      <c r="D342" s="368">
        <v>0</v>
      </c>
      <c r="E342" s="370">
        <v>0</v>
      </c>
      <c r="F342" s="368">
        <v>0</v>
      </c>
      <c r="G342" s="370">
        <v>0</v>
      </c>
      <c r="H342" s="370">
        <v>0</v>
      </c>
      <c r="I342" s="398">
        <v>0</v>
      </c>
      <c r="J342" s="372">
        <v>0</v>
      </c>
      <c r="K342" s="537">
        <f>1494-169.99815-151.53481-56.50486</f>
        <v>1115.96218</v>
      </c>
      <c r="L342" s="534">
        <v>0</v>
      </c>
      <c r="M342" s="543">
        <v>0</v>
      </c>
      <c r="N342" s="192"/>
    </row>
    <row r="343" spans="1:14" ht="32.25" thickBot="1" x14ac:dyDescent="0.3">
      <c r="A343" s="17">
        <v>329</v>
      </c>
      <c r="B343" s="74" t="s">
        <v>171</v>
      </c>
      <c r="C343" s="172">
        <f t="shared" si="145"/>
        <v>362.49549999999999</v>
      </c>
      <c r="D343" s="278">
        <f t="shared" si="145"/>
        <v>0</v>
      </c>
      <c r="E343" s="172">
        <f t="shared" si="145"/>
        <v>0</v>
      </c>
      <c r="F343" s="278">
        <f t="shared" si="145"/>
        <v>0</v>
      </c>
      <c r="G343" s="172">
        <f t="shared" si="145"/>
        <v>0</v>
      </c>
      <c r="H343" s="172">
        <f t="shared" si="145"/>
        <v>0</v>
      </c>
      <c r="I343" s="332">
        <f t="shared" si="145"/>
        <v>0</v>
      </c>
      <c r="J343" s="172">
        <f t="shared" si="145"/>
        <v>0</v>
      </c>
      <c r="K343" s="278">
        <f t="shared" si="145"/>
        <v>362.49549999999999</v>
      </c>
      <c r="L343" s="172">
        <f t="shared" si="145"/>
        <v>0</v>
      </c>
      <c r="M343" s="172">
        <f t="shared" si="145"/>
        <v>0</v>
      </c>
      <c r="N343" s="268" t="s">
        <v>59</v>
      </c>
    </row>
    <row r="344" spans="1:14" ht="19.5" thickBot="1" x14ac:dyDescent="0.35">
      <c r="A344" s="17">
        <v>330</v>
      </c>
      <c r="B344" s="176" t="s">
        <v>8</v>
      </c>
      <c r="C344" s="184">
        <f>SUM(D344:N344)</f>
        <v>362.49549999999999</v>
      </c>
      <c r="D344" s="368">
        <v>0</v>
      </c>
      <c r="E344" s="370">
        <v>0</v>
      </c>
      <c r="F344" s="368">
        <v>0</v>
      </c>
      <c r="G344" s="370">
        <v>0</v>
      </c>
      <c r="H344" s="370">
        <v>0</v>
      </c>
      <c r="I344" s="398">
        <v>0</v>
      </c>
      <c r="J344" s="372">
        <v>0</v>
      </c>
      <c r="K344" s="537">
        <f>697.2-246.1321-88.5724</f>
        <v>362.49549999999999</v>
      </c>
      <c r="L344" s="534">
        <v>0</v>
      </c>
      <c r="M344" s="543">
        <v>0</v>
      </c>
      <c r="N344" s="192"/>
    </row>
    <row r="345" spans="1:14" ht="48" thickBot="1" x14ac:dyDescent="0.3">
      <c r="A345" s="17">
        <v>331</v>
      </c>
      <c r="B345" s="74" t="s">
        <v>173</v>
      </c>
      <c r="C345" s="172">
        <f t="shared" si="145"/>
        <v>135.26111</v>
      </c>
      <c r="D345" s="278">
        <f t="shared" si="145"/>
        <v>0</v>
      </c>
      <c r="E345" s="172">
        <f t="shared" si="145"/>
        <v>0</v>
      </c>
      <c r="F345" s="278">
        <f t="shared" si="145"/>
        <v>0</v>
      </c>
      <c r="G345" s="172">
        <f t="shared" si="145"/>
        <v>0</v>
      </c>
      <c r="H345" s="172">
        <f t="shared" si="145"/>
        <v>0</v>
      </c>
      <c r="I345" s="332">
        <f t="shared" si="145"/>
        <v>0</v>
      </c>
      <c r="J345" s="172">
        <f t="shared" si="145"/>
        <v>0</v>
      </c>
      <c r="K345" s="278">
        <f t="shared" si="145"/>
        <v>135.26111</v>
      </c>
      <c r="L345" s="172">
        <f t="shared" si="145"/>
        <v>0</v>
      </c>
      <c r="M345" s="172">
        <f t="shared" si="145"/>
        <v>0</v>
      </c>
      <c r="N345" s="268" t="s">
        <v>59</v>
      </c>
    </row>
    <row r="346" spans="1:14" ht="19.5" thickBot="1" x14ac:dyDescent="0.35">
      <c r="A346" s="17">
        <v>332</v>
      </c>
      <c r="B346" s="176" t="s">
        <v>8</v>
      </c>
      <c r="C346" s="184">
        <f>SUM(D346:N346)</f>
        <v>135.26111</v>
      </c>
      <c r="D346" s="368">
        <v>0</v>
      </c>
      <c r="E346" s="370">
        <v>0</v>
      </c>
      <c r="F346" s="368">
        <v>0</v>
      </c>
      <c r="G346" s="370">
        <v>0</v>
      </c>
      <c r="H346" s="370">
        <v>0</v>
      </c>
      <c r="I346" s="398">
        <v>0</v>
      </c>
      <c r="J346" s="372">
        <v>0</v>
      </c>
      <c r="K346" s="537">
        <f>198.8-4.359-33.42964-25.75025</f>
        <v>135.26111</v>
      </c>
      <c r="L346" s="534">
        <v>0</v>
      </c>
      <c r="M346" s="543">
        <v>0</v>
      </c>
      <c r="N346" s="192"/>
    </row>
    <row r="347" spans="1:14" ht="79.5" thickBot="1" x14ac:dyDescent="0.3">
      <c r="A347" s="17">
        <v>333</v>
      </c>
      <c r="B347" s="266" t="s">
        <v>139</v>
      </c>
      <c r="C347" s="75">
        <f>SUM(D347:M347)</f>
        <v>127.78</v>
      </c>
      <c r="D347" s="76">
        <f t="shared" ref="D347:M347" si="146">D348+D349+D350+D351</f>
        <v>0</v>
      </c>
      <c r="E347" s="75">
        <f t="shared" si="146"/>
        <v>127.78</v>
      </c>
      <c r="F347" s="76">
        <f t="shared" si="146"/>
        <v>0</v>
      </c>
      <c r="G347" s="75">
        <f t="shared" si="146"/>
        <v>0</v>
      </c>
      <c r="H347" s="75">
        <f t="shared" si="146"/>
        <v>0</v>
      </c>
      <c r="I347" s="426">
        <f t="shared" si="146"/>
        <v>0</v>
      </c>
      <c r="J347" s="75">
        <f t="shared" si="146"/>
        <v>0</v>
      </c>
      <c r="K347" s="75">
        <f t="shared" si="146"/>
        <v>0</v>
      </c>
      <c r="L347" s="75">
        <f t="shared" si="146"/>
        <v>0</v>
      </c>
      <c r="M347" s="75">
        <f t="shared" si="146"/>
        <v>0</v>
      </c>
      <c r="N347" s="130" t="s">
        <v>119</v>
      </c>
    </row>
    <row r="348" spans="1:14" ht="16.5" thickBot="1" x14ac:dyDescent="0.3">
      <c r="A348" s="17">
        <v>334</v>
      </c>
      <c r="B348" s="118" t="s">
        <v>7</v>
      </c>
      <c r="C348" s="32">
        <f>SUM(D348:J348)</f>
        <v>0</v>
      </c>
      <c r="D348" s="102">
        <v>0</v>
      </c>
      <c r="E348" s="117">
        <v>0</v>
      </c>
      <c r="F348" s="102">
        <v>0</v>
      </c>
      <c r="G348" s="117">
        <v>0</v>
      </c>
      <c r="H348" s="117">
        <v>0</v>
      </c>
      <c r="I348" s="450">
        <v>0</v>
      </c>
      <c r="J348" s="117">
        <v>0</v>
      </c>
      <c r="K348" s="117">
        <v>0</v>
      </c>
      <c r="L348" s="117">
        <v>0</v>
      </c>
      <c r="M348" s="117">
        <v>0</v>
      </c>
      <c r="N348" s="212"/>
    </row>
    <row r="349" spans="1:14" ht="16.5" thickBot="1" x14ac:dyDescent="0.3">
      <c r="A349" s="17">
        <v>335</v>
      </c>
      <c r="B349" s="66" t="s">
        <v>6</v>
      </c>
      <c r="C349" s="40">
        <f>SUM(D349:J349)</f>
        <v>127.78</v>
      </c>
      <c r="D349" s="107">
        <v>0</v>
      </c>
      <c r="E349" s="109">
        <v>127.78</v>
      </c>
      <c r="F349" s="107">
        <v>0</v>
      </c>
      <c r="G349" s="109">
        <v>0</v>
      </c>
      <c r="H349" s="109">
        <v>0</v>
      </c>
      <c r="I349" s="451">
        <v>0</v>
      </c>
      <c r="J349" s="109">
        <v>0</v>
      </c>
      <c r="K349" s="109">
        <v>0</v>
      </c>
      <c r="L349" s="109">
        <v>0</v>
      </c>
      <c r="M349" s="109">
        <v>0</v>
      </c>
      <c r="N349" s="214"/>
    </row>
    <row r="350" spans="1:14" ht="16.5" thickBot="1" x14ac:dyDescent="0.3">
      <c r="A350" s="17">
        <v>336</v>
      </c>
      <c r="B350" s="66" t="s">
        <v>8</v>
      </c>
      <c r="C350" s="40">
        <f>SUM(D350:J350)</f>
        <v>0</v>
      </c>
      <c r="D350" s="107">
        <v>0</v>
      </c>
      <c r="E350" s="109">
        <v>0</v>
      </c>
      <c r="F350" s="107">
        <v>0</v>
      </c>
      <c r="G350" s="109">
        <v>0</v>
      </c>
      <c r="H350" s="109">
        <v>0</v>
      </c>
      <c r="I350" s="451">
        <v>0</v>
      </c>
      <c r="J350" s="109">
        <v>0</v>
      </c>
      <c r="K350" s="109">
        <v>0</v>
      </c>
      <c r="L350" s="109">
        <v>0</v>
      </c>
      <c r="M350" s="109">
        <v>0</v>
      </c>
      <c r="N350" s="214"/>
    </row>
    <row r="351" spans="1:14" ht="16.5" thickBot="1" x14ac:dyDescent="0.3">
      <c r="A351" s="17">
        <v>337</v>
      </c>
      <c r="B351" s="154" t="s">
        <v>45</v>
      </c>
      <c r="C351" s="73">
        <f>SUM(D351:J351)</f>
        <v>0</v>
      </c>
      <c r="D351" s="114">
        <v>0</v>
      </c>
      <c r="E351" s="113">
        <v>0</v>
      </c>
      <c r="F351" s="114">
        <v>0</v>
      </c>
      <c r="G351" s="113">
        <v>0</v>
      </c>
      <c r="H351" s="113">
        <v>0</v>
      </c>
      <c r="I351" s="454">
        <v>0</v>
      </c>
      <c r="J351" s="113">
        <v>0</v>
      </c>
      <c r="K351" s="113">
        <v>0</v>
      </c>
      <c r="L351" s="113">
        <v>0</v>
      </c>
      <c r="M351" s="113">
        <v>0</v>
      </c>
      <c r="N351" s="220"/>
    </row>
    <row r="352" spans="1:14" ht="48" thickBot="1" x14ac:dyDescent="0.25">
      <c r="A352" s="17">
        <v>338</v>
      </c>
      <c r="B352" s="124" t="s">
        <v>148</v>
      </c>
      <c r="C352" s="75">
        <f>SUM(D352:M352)</f>
        <v>1.292</v>
      </c>
      <c r="D352" s="76">
        <f t="shared" ref="D352:M352" si="147">D353+D354+D355+D356</f>
        <v>0</v>
      </c>
      <c r="E352" s="75">
        <f t="shared" si="147"/>
        <v>1.292</v>
      </c>
      <c r="F352" s="76">
        <f t="shared" si="147"/>
        <v>0</v>
      </c>
      <c r="G352" s="75">
        <f t="shared" si="147"/>
        <v>0</v>
      </c>
      <c r="H352" s="75">
        <f t="shared" si="147"/>
        <v>0</v>
      </c>
      <c r="I352" s="426">
        <f t="shared" si="147"/>
        <v>0</v>
      </c>
      <c r="J352" s="75">
        <f t="shared" si="147"/>
        <v>0</v>
      </c>
      <c r="K352" s="75">
        <f t="shared" si="147"/>
        <v>0</v>
      </c>
      <c r="L352" s="75">
        <f t="shared" si="147"/>
        <v>0</v>
      </c>
      <c r="M352" s="75">
        <f t="shared" si="147"/>
        <v>0</v>
      </c>
      <c r="N352" s="130" t="s">
        <v>64</v>
      </c>
    </row>
    <row r="353" spans="1:14" ht="16.5" thickBot="1" x14ac:dyDescent="0.3">
      <c r="A353" s="17">
        <v>339</v>
      </c>
      <c r="B353" s="118" t="s">
        <v>7</v>
      </c>
      <c r="C353" s="32">
        <f>SUM(D353:J353)</f>
        <v>0</v>
      </c>
      <c r="D353" s="102">
        <v>0</v>
      </c>
      <c r="E353" s="117">
        <v>0</v>
      </c>
      <c r="F353" s="102">
        <v>0</v>
      </c>
      <c r="G353" s="117">
        <v>0</v>
      </c>
      <c r="H353" s="117">
        <v>0</v>
      </c>
      <c r="I353" s="450">
        <v>0</v>
      </c>
      <c r="J353" s="117">
        <v>0</v>
      </c>
      <c r="K353" s="117">
        <v>0</v>
      </c>
      <c r="L353" s="117">
        <v>0</v>
      </c>
      <c r="M353" s="117">
        <v>0</v>
      </c>
      <c r="N353" s="212"/>
    </row>
    <row r="354" spans="1:14" ht="16.5" thickBot="1" x14ac:dyDescent="0.3">
      <c r="A354" s="17">
        <v>340</v>
      </c>
      <c r="B354" s="66" t="s">
        <v>6</v>
      </c>
      <c r="C354" s="40">
        <f>SUM(D354:J354)</f>
        <v>0</v>
      </c>
      <c r="D354" s="107">
        <v>0</v>
      </c>
      <c r="E354" s="109">
        <v>0</v>
      </c>
      <c r="F354" s="107">
        <v>0</v>
      </c>
      <c r="G354" s="109">
        <v>0</v>
      </c>
      <c r="H354" s="109">
        <v>0</v>
      </c>
      <c r="I354" s="451">
        <v>0</v>
      </c>
      <c r="J354" s="109">
        <v>0</v>
      </c>
      <c r="K354" s="109">
        <v>0</v>
      </c>
      <c r="L354" s="109">
        <v>0</v>
      </c>
      <c r="M354" s="109">
        <v>0</v>
      </c>
      <c r="N354" s="214"/>
    </row>
    <row r="355" spans="1:14" ht="16.5" thickBot="1" x14ac:dyDescent="0.3">
      <c r="A355" s="17">
        <v>341</v>
      </c>
      <c r="B355" s="66" t="s">
        <v>8</v>
      </c>
      <c r="C355" s="40">
        <f>SUM(D355:J355)</f>
        <v>1.292</v>
      </c>
      <c r="D355" s="107">
        <v>0</v>
      </c>
      <c r="E355" s="109">
        <v>1.292</v>
      </c>
      <c r="F355" s="107">
        <v>0</v>
      </c>
      <c r="G355" s="109">
        <v>0</v>
      </c>
      <c r="H355" s="109">
        <v>0</v>
      </c>
      <c r="I355" s="451">
        <v>0</v>
      </c>
      <c r="J355" s="109">
        <v>0</v>
      </c>
      <c r="K355" s="109">
        <v>0</v>
      </c>
      <c r="L355" s="109">
        <v>0</v>
      </c>
      <c r="M355" s="109">
        <v>0</v>
      </c>
      <c r="N355" s="214"/>
    </row>
    <row r="356" spans="1:14" ht="16.5" thickBot="1" x14ac:dyDescent="0.3">
      <c r="A356" s="17">
        <v>342</v>
      </c>
      <c r="B356" s="69" t="s">
        <v>45</v>
      </c>
      <c r="C356" s="94">
        <f>SUM(D356:J356)</f>
        <v>0</v>
      </c>
      <c r="D356" s="111">
        <v>0</v>
      </c>
      <c r="E356" s="162">
        <v>0</v>
      </c>
      <c r="F356" s="111">
        <v>0</v>
      </c>
      <c r="G356" s="162">
        <v>0</v>
      </c>
      <c r="H356" s="162">
        <v>0</v>
      </c>
      <c r="I356" s="452">
        <v>0</v>
      </c>
      <c r="J356" s="162">
        <v>0</v>
      </c>
      <c r="K356" s="162">
        <v>0</v>
      </c>
      <c r="L356" s="162">
        <v>0</v>
      </c>
      <c r="M356" s="162">
        <v>0</v>
      </c>
      <c r="N356" s="216"/>
    </row>
    <row r="357" spans="1:14" ht="165" customHeight="1" thickBot="1" x14ac:dyDescent="0.25">
      <c r="A357" s="17">
        <v>343</v>
      </c>
      <c r="B357" s="128" t="s">
        <v>147</v>
      </c>
      <c r="C357" s="75">
        <f>SUM(D357:M357)</f>
        <v>16830</v>
      </c>
      <c r="D357" s="76">
        <v>0</v>
      </c>
      <c r="E357" s="75">
        <v>0</v>
      </c>
      <c r="F357" s="76">
        <f t="shared" ref="F357:M357" si="148">F358+F359</f>
        <v>3230</v>
      </c>
      <c r="G357" s="75">
        <f t="shared" si="148"/>
        <v>600</v>
      </c>
      <c r="H357" s="75">
        <f t="shared" si="148"/>
        <v>6000</v>
      </c>
      <c r="I357" s="426">
        <f t="shared" si="148"/>
        <v>3000</v>
      </c>
      <c r="J357" s="75">
        <f t="shared" si="148"/>
        <v>4000</v>
      </c>
      <c r="K357" s="75">
        <f t="shared" si="148"/>
        <v>0</v>
      </c>
      <c r="L357" s="75">
        <f t="shared" si="148"/>
        <v>0</v>
      </c>
      <c r="M357" s="75">
        <f t="shared" si="148"/>
        <v>0</v>
      </c>
      <c r="N357" s="130" t="s">
        <v>80</v>
      </c>
    </row>
    <row r="358" spans="1:14" ht="16.5" thickBot="1" x14ac:dyDescent="0.3">
      <c r="A358" s="17">
        <v>344</v>
      </c>
      <c r="B358" s="118" t="s">
        <v>6</v>
      </c>
      <c r="C358" s="32">
        <f>SUM(D358:M358)</f>
        <v>0</v>
      </c>
      <c r="D358" s="102">
        <v>0</v>
      </c>
      <c r="E358" s="117">
        <v>0</v>
      </c>
      <c r="F358" s="102">
        <v>0</v>
      </c>
      <c r="G358" s="117">
        <v>0</v>
      </c>
      <c r="H358" s="117">
        <v>0</v>
      </c>
      <c r="I358" s="450">
        <v>0</v>
      </c>
      <c r="J358" s="117">
        <v>0</v>
      </c>
      <c r="K358" s="225">
        <v>0</v>
      </c>
      <c r="L358" s="225">
        <v>0</v>
      </c>
      <c r="M358" s="225">
        <v>0</v>
      </c>
      <c r="N358" s="212"/>
    </row>
    <row r="359" spans="1:14" ht="19.5" thickBot="1" x14ac:dyDescent="0.3">
      <c r="A359" s="17">
        <v>345</v>
      </c>
      <c r="B359" s="154" t="s">
        <v>8</v>
      </c>
      <c r="C359" s="73">
        <f>SUM(D359:M359)</f>
        <v>16830</v>
      </c>
      <c r="D359" s="380">
        <v>0</v>
      </c>
      <c r="E359" s="381">
        <v>0</v>
      </c>
      <c r="F359" s="380">
        <v>3230</v>
      </c>
      <c r="G359" s="381">
        <v>600</v>
      </c>
      <c r="H359" s="381">
        <v>6000</v>
      </c>
      <c r="I359" s="455">
        <v>3000</v>
      </c>
      <c r="J359" s="381">
        <v>4000</v>
      </c>
      <c r="K359" s="382">
        <v>0</v>
      </c>
      <c r="L359" s="382">
        <v>0</v>
      </c>
      <c r="M359" s="382">
        <v>0</v>
      </c>
      <c r="N359" s="220"/>
    </row>
    <row r="360" spans="1:14" ht="133.5" customHeight="1" thickBot="1" x14ac:dyDescent="0.25">
      <c r="A360" s="17">
        <v>346</v>
      </c>
      <c r="B360" s="128" t="s">
        <v>99</v>
      </c>
      <c r="C360" s="75">
        <f>SUM(D360:M360)</f>
        <v>9346.2000000000007</v>
      </c>
      <c r="D360" s="76">
        <v>0</v>
      </c>
      <c r="E360" s="75">
        <v>0</v>
      </c>
      <c r="F360" s="76">
        <f>F361+F362</f>
        <v>9346.2000000000007</v>
      </c>
      <c r="G360" s="75">
        <v>0</v>
      </c>
      <c r="H360" s="75">
        <v>0</v>
      </c>
      <c r="I360" s="426">
        <v>0</v>
      </c>
      <c r="J360" s="75">
        <v>0</v>
      </c>
      <c r="K360" s="75">
        <v>0</v>
      </c>
      <c r="L360" s="75">
        <v>0</v>
      </c>
      <c r="M360" s="75">
        <v>0</v>
      </c>
      <c r="N360" s="268" t="s">
        <v>123</v>
      </c>
    </row>
    <row r="361" spans="1:14" ht="16.5" thickBot="1" x14ac:dyDescent="0.3">
      <c r="A361" s="17">
        <v>347</v>
      </c>
      <c r="B361" s="58" t="s">
        <v>6</v>
      </c>
      <c r="C361" s="94">
        <f>SUM(D361:M361)</f>
        <v>9346.2000000000007</v>
      </c>
      <c r="D361" s="60">
        <v>0</v>
      </c>
      <c r="E361" s="80">
        <v>0</v>
      </c>
      <c r="F361" s="60">
        <f>1601.5+7474.7+270</f>
        <v>9346.2000000000007</v>
      </c>
      <c r="G361" s="80">
        <v>0</v>
      </c>
      <c r="H361" s="80">
        <v>0</v>
      </c>
      <c r="I361" s="327">
        <v>0</v>
      </c>
      <c r="J361" s="80">
        <v>0</v>
      </c>
      <c r="K361" s="60">
        <v>0</v>
      </c>
      <c r="L361" s="62">
        <v>0</v>
      </c>
      <c r="M361" s="80">
        <v>0</v>
      </c>
      <c r="N361" s="284"/>
    </row>
    <row r="362" spans="1:14" ht="16.5" thickBot="1" x14ac:dyDescent="0.3">
      <c r="A362" s="17">
        <v>348</v>
      </c>
      <c r="B362" s="50" t="s">
        <v>8</v>
      </c>
      <c r="C362" s="94">
        <f>D362+E362+F362+G362+H362+I362+J362</f>
        <v>0</v>
      </c>
      <c r="D362" s="91">
        <v>0</v>
      </c>
      <c r="E362" s="92">
        <v>0</v>
      </c>
      <c r="F362" s="91">
        <v>0</v>
      </c>
      <c r="G362" s="92">
        <v>0</v>
      </c>
      <c r="H362" s="92">
        <v>0</v>
      </c>
      <c r="I362" s="329">
        <v>0</v>
      </c>
      <c r="J362" s="92">
        <v>0</v>
      </c>
      <c r="K362" s="91">
        <v>0</v>
      </c>
      <c r="L362" s="92">
        <v>0</v>
      </c>
      <c r="M362" s="92">
        <v>0</v>
      </c>
      <c r="N362" s="286"/>
    </row>
    <row r="363" spans="1:14" ht="32.25" thickBot="1" x14ac:dyDescent="0.25">
      <c r="A363" s="17">
        <v>349</v>
      </c>
      <c r="B363" s="282" t="s">
        <v>100</v>
      </c>
      <c r="C363" s="75">
        <f>SUM(D363:M363)</f>
        <v>12286</v>
      </c>
      <c r="D363" s="76">
        <f>D364+D365</f>
        <v>0</v>
      </c>
      <c r="E363" s="75">
        <f t="shared" ref="E363:M363" si="149">E364+E365</f>
        <v>0</v>
      </c>
      <c r="F363" s="76">
        <f t="shared" si="149"/>
        <v>0</v>
      </c>
      <c r="G363" s="75">
        <f t="shared" si="149"/>
        <v>0</v>
      </c>
      <c r="H363" s="75">
        <f t="shared" si="149"/>
        <v>12286</v>
      </c>
      <c r="I363" s="426">
        <f t="shared" si="149"/>
        <v>0</v>
      </c>
      <c r="J363" s="75">
        <f t="shared" si="149"/>
        <v>0</v>
      </c>
      <c r="K363" s="75">
        <f t="shared" si="149"/>
        <v>0</v>
      </c>
      <c r="L363" s="75">
        <f t="shared" si="149"/>
        <v>0</v>
      </c>
      <c r="M363" s="75">
        <f t="shared" si="149"/>
        <v>0</v>
      </c>
      <c r="N363" s="268" t="str">
        <f>N287</f>
        <v>п. 4.5.1.3.</v>
      </c>
    </row>
    <row r="364" spans="1:14" ht="16.5" thickBot="1" x14ac:dyDescent="0.25">
      <c r="A364" s="17">
        <v>350</v>
      </c>
      <c r="B364" s="283" t="s">
        <v>6</v>
      </c>
      <c r="C364" s="159">
        <f>D364+E364+F364+G364+H364+I364+J364</f>
        <v>0</v>
      </c>
      <c r="D364" s="102">
        <v>0</v>
      </c>
      <c r="E364" s="117">
        <v>0</v>
      </c>
      <c r="F364" s="102">
        <v>0</v>
      </c>
      <c r="G364" s="117">
        <v>0</v>
      </c>
      <c r="H364" s="117">
        <v>0</v>
      </c>
      <c r="I364" s="450">
        <v>0</v>
      </c>
      <c r="J364" s="117">
        <v>0</v>
      </c>
      <c r="K364" s="225">
        <v>0</v>
      </c>
      <c r="L364" s="225">
        <v>0</v>
      </c>
      <c r="M364" s="117">
        <v>0</v>
      </c>
      <c r="N364" s="284"/>
    </row>
    <row r="365" spans="1:14" ht="16.5" thickBot="1" x14ac:dyDescent="0.25">
      <c r="A365" s="17">
        <v>351</v>
      </c>
      <c r="B365" s="285" t="s">
        <v>8</v>
      </c>
      <c r="C365" s="161">
        <f>SUM(D365:M365)</f>
        <v>12286</v>
      </c>
      <c r="D365" s="111">
        <v>0</v>
      </c>
      <c r="E365" s="162">
        <v>0</v>
      </c>
      <c r="F365" s="111">
        <v>0</v>
      </c>
      <c r="G365" s="162">
        <v>0</v>
      </c>
      <c r="H365" s="162">
        <v>12286</v>
      </c>
      <c r="I365" s="452">
        <v>0</v>
      </c>
      <c r="J365" s="162">
        <v>0</v>
      </c>
      <c r="K365" s="228">
        <v>0</v>
      </c>
      <c r="L365" s="228">
        <v>0</v>
      </c>
      <c r="M365" s="162">
        <v>0</v>
      </c>
      <c r="N365" s="286"/>
    </row>
    <row r="366" spans="1:14" ht="32.25" thickBot="1" x14ac:dyDescent="0.25">
      <c r="A366" s="522">
        <v>352</v>
      </c>
      <c r="B366" s="128" t="s">
        <v>175</v>
      </c>
      <c r="C366" s="75">
        <f>SUM(D366:M366)</f>
        <v>192796.14399999997</v>
      </c>
      <c r="D366" s="76">
        <v>0</v>
      </c>
      <c r="E366" s="75">
        <v>0</v>
      </c>
      <c r="F366" s="76">
        <v>0</v>
      </c>
      <c r="G366" s="75">
        <v>0</v>
      </c>
      <c r="H366" s="75">
        <f t="shared" ref="H366:M366" si="150">H367+H368</f>
        <v>40223.449999999997</v>
      </c>
      <c r="I366" s="426">
        <f t="shared" si="150"/>
        <v>152572.69399999999</v>
      </c>
      <c r="J366" s="75">
        <f t="shared" si="150"/>
        <v>0</v>
      </c>
      <c r="K366" s="75">
        <f t="shared" si="150"/>
        <v>0</v>
      </c>
      <c r="L366" s="75">
        <f t="shared" si="150"/>
        <v>0</v>
      </c>
      <c r="M366" s="75">
        <f t="shared" si="150"/>
        <v>0</v>
      </c>
      <c r="N366" s="130" t="s">
        <v>74</v>
      </c>
    </row>
    <row r="367" spans="1:14" ht="19.5" thickBot="1" x14ac:dyDescent="0.3">
      <c r="A367" s="17">
        <v>353</v>
      </c>
      <c r="B367" s="58" t="s">
        <v>6</v>
      </c>
      <c r="C367" s="287">
        <f>SUM(D367:M367)</f>
        <v>172747.13999999998</v>
      </c>
      <c r="D367" s="394">
        <v>0</v>
      </c>
      <c r="E367" s="353">
        <v>0</v>
      </c>
      <c r="F367" s="395">
        <v>0</v>
      </c>
      <c r="G367" s="394">
        <v>0</v>
      </c>
      <c r="H367" s="394">
        <v>37847.43</v>
      </c>
      <c r="I367" s="463">
        <v>134899.71</v>
      </c>
      <c r="J367" s="355">
        <v>0</v>
      </c>
      <c r="K367" s="353">
        <f>173813.04349-173813.04349</f>
        <v>0</v>
      </c>
      <c r="L367" s="394">
        <v>0</v>
      </c>
      <c r="M367" s="394">
        <v>0</v>
      </c>
      <c r="N367" s="284"/>
    </row>
    <row r="368" spans="1:14" ht="19.5" thickBot="1" x14ac:dyDescent="0.3">
      <c r="A368" s="17">
        <v>354</v>
      </c>
      <c r="B368" s="170" t="s">
        <v>8</v>
      </c>
      <c r="C368" s="288">
        <f>SUM(D368:M368)</f>
        <v>20049.004000000001</v>
      </c>
      <c r="D368" s="381">
        <v>0</v>
      </c>
      <c r="E368" s="380">
        <v>0</v>
      </c>
      <c r="F368" s="386">
        <v>0</v>
      </c>
      <c r="G368" s="381">
        <v>0</v>
      </c>
      <c r="H368" s="381">
        <v>2376.02</v>
      </c>
      <c r="I368" s="464">
        <v>17672.984</v>
      </c>
      <c r="J368" s="381">
        <v>0</v>
      </c>
      <c r="K368" s="541">
        <f>38377.001+1246.98329-28827.99314-873.43241-9922.55874</f>
        <v>0</v>
      </c>
      <c r="L368" s="542">
        <v>0</v>
      </c>
      <c r="M368" s="542">
        <v>0</v>
      </c>
      <c r="N368" s="145"/>
    </row>
    <row r="369" spans="1:14" ht="79.5" thickBot="1" x14ac:dyDescent="0.3">
      <c r="A369" s="17">
        <v>355</v>
      </c>
      <c r="B369" s="289" t="s">
        <v>107</v>
      </c>
      <c r="C369" s="141">
        <f>C370+C371</f>
        <v>998.41</v>
      </c>
      <c r="D369" s="75">
        <f t="shared" ref="D369:M369" si="151">D370+D371</f>
        <v>0</v>
      </c>
      <c r="E369" s="141">
        <f t="shared" si="151"/>
        <v>0</v>
      </c>
      <c r="F369" s="75">
        <f t="shared" si="151"/>
        <v>0</v>
      </c>
      <c r="G369" s="141">
        <f t="shared" si="151"/>
        <v>0</v>
      </c>
      <c r="H369" s="75">
        <f t="shared" si="151"/>
        <v>998.41</v>
      </c>
      <c r="I369" s="465">
        <f t="shared" si="151"/>
        <v>0</v>
      </c>
      <c r="J369" s="75">
        <f t="shared" si="151"/>
        <v>0</v>
      </c>
      <c r="K369" s="141">
        <f t="shared" si="151"/>
        <v>0</v>
      </c>
      <c r="L369" s="75">
        <f t="shared" si="151"/>
        <v>0</v>
      </c>
      <c r="M369" s="141">
        <f t="shared" si="151"/>
        <v>0</v>
      </c>
      <c r="N369" s="222" t="str">
        <f>N363</f>
        <v>п. 4.5.1.3.</v>
      </c>
    </row>
    <row r="370" spans="1:14" ht="16.5" thickBot="1" x14ac:dyDescent="0.3">
      <c r="A370" s="17">
        <v>356</v>
      </c>
      <c r="B370" s="290" t="s">
        <v>6</v>
      </c>
      <c r="C370" s="134">
        <f>SUM(D370:M370)</f>
        <v>998.41</v>
      </c>
      <c r="D370" s="135">
        <v>0</v>
      </c>
      <c r="E370" s="136">
        <v>0</v>
      </c>
      <c r="F370" s="135">
        <v>0</v>
      </c>
      <c r="G370" s="136">
        <v>0</v>
      </c>
      <c r="H370" s="135">
        <v>998.41</v>
      </c>
      <c r="I370" s="461">
        <v>0</v>
      </c>
      <c r="J370" s="135">
        <v>0</v>
      </c>
      <c r="K370" s="136">
        <v>0</v>
      </c>
      <c r="L370" s="135">
        <v>0</v>
      </c>
      <c r="M370" s="136">
        <v>0</v>
      </c>
      <c r="N370" s="291"/>
    </row>
    <row r="371" spans="1:14" ht="16.5" thickBot="1" x14ac:dyDescent="0.3">
      <c r="A371" s="17">
        <v>357</v>
      </c>
      <c r="B371" s="290" t="s">
        <v>8</v>
      </c>
      <c r="C371" s="134">
        <f>SUM(D371:M371)</f>
        <v>0</v>
      </c>
      <c r="D371" s="135">
        <v>0</v>
      </c>
      <c r="E371" s="136">
        <v>0</v>
      </c>
      <c r="F371" s="135">
        <v>0</v>
      </c>
      <c r="G371" s="136">
        <v>0</v>
      </c>
      <c r="H371" s="135">
        <v>0</v>
      </c>
      <c r="I371" s="461">
        <v>0</v>
      </c>
      <c r="J371" s="135">
        <v>0</v>
      </c>
      <c r="K371" s="136">
        <v>0</v>
      </c>
      <c r="L371" s="135">
        <v>0</v>
      </c>
      <c r="M371" s="136">
        <v>0</v>
      </c>
      <c r="N371" s="291"/>
    </row>
    <row r="372" spans="1:14" ht="96.75" customHeight="1" thickBot="1" x14ac:dyDescent="0.3">
      <c r="A372" s="17">
        <v>358</v>
      </c>
      <c r="B372" s="289" t="s">
        <v>106</v>
      </c>
      <c r="C372" s="141">
        <f>SUM(D372:M372)</f>
        <v>51363.463209999994</v>
      </c>
      <c r="D372" s="75">
        <f t="shared" ref="D372:M372" si="152">D373+D374</f>
        <v>0</v>
      </c>
      <c r="E372" s="141">
        <f t="shared" si="152"/>
        <v>0</v>
      </c>
      <c r="F372" s="77">
        <f t="shared" si="152"/>
        <v>0</v>
      </c>
      <c r="G372" s="292">
        <f t="shared" si="152"/>
        <v>0</v>
      </c>
      <c r="H372" s="75">
        <f t="shared" si="152"/>
        <v>0</v>
      </c>
      <c r="I372" s="466">
        <f t="shared" si="152"/>
        <v>14358.39</v>
      </c>
      <c r="J372" s="75">
        <f t="shared" si="152"/>
        <v>23907.24754</v>
      </c>
      <c r="K372" s="141">
        <f t="shared" si="152"/>
        <v>13097.82567</v>
      </c>
      <c r="L372" s="75">
        <f t="shared" si="152"/>
        <v>0</v>
      </c>
      <c r="M372" s="231">
        <f t="shared" si="152"/>
        <v>0</v>
      </c>
      <c r="N372" s="130" t="s">
        <v>122</v>
      </c>
    </row>
    <row r="373" spans="1:14" ht="16.5" thickBot="1" x14ac:dyDescent="0.3">
      <c r="A373" s="17">
        <v>359</v>
      </c>
      <c r="B373" s="290" t="s">
        <v>6</v>
      </c>
      <c r="C373" s="134">
        <f>D373+E373+F373+G373+H373+I373+J373+K373+L373+M373</f>
        <v>0</v>
      </c>
      <c r="D373" s="135">
        <v>0</v>
      </c>
      <c r="E373" s="136">
        <v>0</v>
      </c>
      <c r="F373" s="135">
        <v>0</v>
      </c>
      <c r="G373" s="136">
        <v>0</v>
      </c>
      <c r="H373" s="135">
        <v>0</v>
      </c>
      <c r="I373" s="461">
        <v>0</v>
      </c>
      <c r="J373" s="135">
        <v>0</v>
      </c>
      <c r="K373" s="136">
        <v>0</v>
      </c>
      <c r="L373" s="135">
        <v>0</v>
      </c>
      <c r="M373" s="136">
        <v>0</v>
      </c>
      <c r="N373" s="291"/>
    </row>
    <row r="374" spans="1:14" ht="19.5" thickBot="1" x14ac:dyDescent="0.3">
      <c r="A374" s="17">
        <v>360</v>
      </c>
      <c r="B374" s="290" t="s">
        <v>8</v>
      </c>
      <c r="C374" s="134">
        <f>SUM(D374:M374)</f>
        <v>51363.463209999994</v>
      </c>
      <c r="D374" s="351">
        <v>0</v>
      </c>
      <c r="E374" s="352">
        <v>0</v>
      </c>
      <c r="F374" s="351">
        <v>0</v>
      </c>
      <c r="G374" s="352">
        <v>0</v>
      </c>
      <c r="H374" s="351">
        <v>0</v>
      </c>
      <c r="I374" s="415">
        <v>14358.39</v>
      </c>
      <c r="J374" s="351">
        <f>27886.209-1440.79743-1691.94782-846.21621</f>
        <v>23907.24754</v>
      </c>
      <c r="K374" s="549">
        <f>5593.29378+2995.91445+4525.63344-17.016</f>
        <v>13097.82567</v>
      </c>
      <c r="L374" s="550">
        <v>0</v>
      </c>
      <c r="M374" s="549">
        <v>0</v>
      </c>
      <c r="N374" s="291"/>
    </row>
    <row r="375" spans="1:14" ht="69.75" customHeight="1" thickBot="1" x14ac:dyDescent="0.3">
      <c r="A375" s="17">
        <v>361</v>
      </c>
      <c r="B375" s="289" t="s">
        <v>160</v>
      </c>
      <c r="C375" s="141">
        <f>SUM(D375:M375)</f>
        <v>0</v>
      </c>
      <c r="D375" s="75">
        <f t="shared" ref="D375:M375" si="153">D376+D377</f>
        <v>0</v>
      </c>
      <c r="E375" s="141">
        <f t="shared" si="153"/>
        <v>0</v>
      </c>
      <c r="F375" s="77">
        <f t="shared" si="153"/>
        <v>0</v>
      </c>
      <c r="G375" s="292">
        <f t="shared" si="153"/>
        <v>0</v>
      </c>
      <c r="H375" s="75">
        <f t="shared" si="153"/>
        <v>0</v>
      </c>
      <c r="I375" s="466">
        <f t="shared" si="153"/>
        <v>0</v>
      </c>
      <c r="J375" s="75">
        <f t="shared" si="153"/>
        <v>0</v>
      </c>
      <c r="K375" s="141">
        <f t="shared" si="153"/>
        <v>0</v>
      </c>
      <c r="L375" s="75">
        <f t="shared" si="153"/>
        <v>0</v>
      </c>
      <c r="M375" s="231">
        <f t="shared" si="153"/>
        <v>0</v>
      </c>
      <c r="N375" s="130" t="s">
        <v>159</v>
      </c>
    </row>
    <row r="376" spans="1:14" ht="16.5" thickBot="1" x14ac:dyDescent="0.3">
      <c r="A376" s="17">
        <v>362</v>
      </c>
      <c r="B376" s="290" t="s">
        <v>6</v>
      </c>
      <c r="C376" s="134">
        <f>D376+E376+F376+G376+H376+I376+J376+K376+L376+M376</f>
        <v>0</v>
      </c>
      <c r="D376" s="135">
        <v>0</v>
      </c>
      <c r="E376" s="136">
        <v>0</v>
      </c>
      <c r="F376" s="135">
        <v>0</v>
      </c>
      <c r="G376" s="136">
        <v>0</v>
      </c>
      <c r="H376" s="135">
        <v>0</v>
      </c>
      <c r="I376" s="461">
        <v>0</v>
      </c>
      <c r="J376" s="135">
        <v>0</v>
      </c>
      <c r="K376" s="136">
        <v>0</v>
      </c>
      <c r="L376" s="135">
        <v>0</v>
      </c>
      <c r="M376" s="136">
        <v>0</v>
      </c>
      <c r="N376" s="291"/>
    </row>
    <row r="377" spans="1:14" ht="19.5" thickBot="1" x14ac:dyDescent="0.3">
      <c r="A377" s="17">
        <v>363</v>
      </c>
      <c r="B377" s="290" t="s">
        <v>8</v>
      </c>
      <c r="C377" s="134">
        <f>SUM(D377:M377)</f>
        <v>0</v>
      </c>
      <c r="D377" s="351">
        <v>0</v>
      </c>
      <c r="E377" s="352">
        <v>0</v>
      </c>
      <c r="F377" s="351">
        <v>0</v>
      </c>
      <c r="G377" s="352">
        <v>0</v>
      </c>
      <c r="H377" s="351">
        <v>0</v>
      </c>
      <c r="I377" s="415">
        <v>0</v>
      </c>
      <c r="J377" s="351">
        <v>0</v>
      </c>
      <c r="K377" s="352">
        <v>0</v>
      </c>
      <c r="L377" s="351">
        <v>0</v>
      </c>
      <c r="M377" s="352">
        <v>0</v>
      </c>
      <c r="N377" s="291"/>
    </row>
    <row r="378" spans="1:14" ht="55.5" customHeight="1" thickBot="1" x14ac:dyDescent="0.3">
      <c r="A378" s="17">
        <v>364</v>
      </c>
      <c r="B378" s="289" t="s">
        <v>161</v>
      </c>
      <c r="C378" s="141">
        <f>SUM(D378:M378)</f>
        <v>0</v>
      </c>
      <c r="D378" s="75">
        <f t="shared" ref="D378:M378" si="154">D379+D380</f>
        <v>0</v>
      </c>
      <c r="E378" s="141">
        <f t="shared" si="154"/>
        <v>0</v>
      </c>
      <c r="F378" s="77">
        <f t="shared" si="154"/>
        <v>0</v>
      </c>
      <c r="G378" s="292">
        <f t="shared" si="154"/>
        <v>0</v>
      </c>
      <c r="H378" s="75">
        <f t="shared" si="154"/>
        <v>0</v>
      </c>
      <c r="I378" s="466">
        <f t="shared" si="154"/>
        <v>0</v>
      </c>
      <c r="J378" s="75">
        <f t="shared" si="154"/>
        <v>0</v>
      </c>
      <c r="K378" s="141">
        <f t="shared" si="154"/>
        <v>0</v>
      </c>
      <c r="L378" s="75">
        <f t="shared" si="154"/>
        <v>0</v>
      </c>
      <c r="M378" s="231">
        <f t="shared" si="154"/>
        <v>0</v>
      </c>
      <c r="N378" s="130" t="s">
        <v>159</v>
      </c>
    </row>
    <row r="379" spans="1:14" ht="16.5" thickBot="1" x14ac:dyDescent="0.3">
      <c r="A379" s="17">
        <v>365</v>
      </c>
      <c r="B379" s="290" t="s">
        <v>6</v>
      </c>
      <c r="C379" s="134">
        <f>D379+E379+F379+G379+H379+I379+J379+K379+L379+M379</f>
        <v>0</v>
      </c>
      <c r="D379" s="135">
        <v>0</v>
      </c>
      <c r="E379" s="136">
        <v>0</v>
      </c>
      <c r="F379" s="135">
        <v>0</v>
      </c>
      <c r="G379" s="136">
        <v>0</v>
      </c>
      <c r="H379" s="135">
        <v>0</v>
      </c>
      <c r="I379" s="461">
        <v>0</v>
      </c>
      <c r="J379" s="135">
        <v>0</v>
      </c>
      <c r="K379" s="136">
        <v>0</v>
      </c>
      <c r="L379" s="135">
        <v>0</v>
      </c>
      <c r="M379" s="136">
        <v>0</v>
      </c>
      <c r="N379" s="291"/>
    </row>
    <row r="380" spans="1:14" ht="19.5" thickBot="1" x14ac:dyDescent="0.3">
      <c r="A380" s="17">
        <v>366</v>
      </c>
      <c r="B380" s="290" t="s">
        <v>8</v>
      </c>
      <c r="C380" s="134">
        <f>SUM(D380:M380)</f>
        <v>0</v>
      </c>
      <c r="D380" s="351">
        <v>0</v>
      </c>
      <c r="E380" s="352">
        <v>0</v>
      </c>
      <c r="F380" s="351">
        <v>0</v>
      </c>
      <c r="G380" s="352">
        <v>0</v>
      </c>
      <c r="H380" s="351">
        <v>0</v>
      </c>
      <c r="I380" s="415">
        <v>0</v>
      </c>
      <c r="J380" s="351">
        <v>0</v>
      </c>
      <c r="K380" s="352">
        <v>0</v>
      </c>
      <c r="L380" s="351">
        <v>0</v>
      </c>
      <c r="M380" s="352">
        <v>0</v>
      </c>
      <c r="N380" s="291"/>
    </row>
    <row r="381" spans="1:14" ht="32.25" thickBot="1" x14ac:dyDescent="0.3">
      <c r="A381" s="17">
        <v>367</v>
      </c>
      <c r="B381" s="530" t="s">
        <v>185</v>
      </c>
      <c r="C381" s="141">
        <f>SUM(D381:M381)</f>
        <v>4459.3367000000007</v>
      </c>
      <c r="D381" s="75">
        <f t="shared" ref="D381:M381" si="155">D382+D383</f>
        <v>0</v>
      </c>
      <c r="E381" s="141">
        <f t="shared" si="155"/>
        <v>0</v>
      </c>
      <c r="F381" s="77">
        <f t="shared" si="155"/>
        <v>0</v>
      </c>
      <c r="G381" s="292">
        <f t="shared" si="155"/>
        <v>0</v>
      </c>
      <c r="H381" s="75">
        <f t="shared" si="155"/>
        <v>0</v>
      </c>
      <c r="I381" s="466">
        <f t="shared" si="155"/>
        <v>0</v>
      </c>
      <c r="J381" s="75">
        <f t="shared" si="155"/>
        <v>0</v>
      </c>
      <c r="K381" s="141">
        <f t="shared" si="155"/>
        <v>4459.3367000000007</v>
      </c>
      <c r="L381" s="75">
        <f t="shared" si="155"/>
        <v>0</v>
      </c>
      <c r="M381" s="231">
        <f t="shared" si="155"/>
        <v>0</v>
      </c>
      <c r="N381" s="130" t="s">
        <v>159</v>
      </c>
    </row>
    <row r="382" spans="1:14" ht="16.5" thickBot="1" x14ac:dyDescent="0.3">
      <c r="A382" s="17">
        <v>368</v>
      </c>
      <c r="B382" s="290" t="s">
        <v>6</v>
      </c>
      <c r="C382" s="134">
        <f>D382+E382+F382+G382+H382+I382+J382+K382+L382+M382</f>
        <v>0</v>
      </c>
      <c r="D382" s="135">
        <v>0</v>
      </c>
      <c r="E382" s="136">
        <v>0</v>
      </c>
      <c r="F382" s="135">
        <v>0</v>
      </c>
      <c r="G382" s="136">
        <v>0</v>
      </c>
      <c r="H382" s="135">
        <v>0</v>
      </c>
      <c r="I382" s="461">
        <v>0</v>
      </c>
      <c r="J382" s="135">
        <v>0</v>
      </c>
      <c r="K382" s="136">
        <v>0</v>
      </c>
      <c r="L382" s="135">
        <v>0</v>
      </c>
      <c r="M382" s="136">
        <v>0</v>
      </c>
      <c r="N382" s="291"/>
    </row>
    <row r="383" spans="1:14" ht="19.5" thickBot="1" x14ac:dyDescent="0.3">
      <c r="A383" s="17">
        <v>369</v>
      </c>
      <c r="B383" s="290" t="s">
        <v>8</v>
      </c>
      <c r="C383" s="134">
        <f t="shared" ref="C383:C389" si="156">SUM(D383:M383)</f>
        <v>4459.3367000000007</v>
      </c>
      <c r="D383" s="351">
        <v>0</v>
      </c>
      <c r="E383" s="352">
        <v>0</v>
      </c>
      <c r="F383" s="351">
        <v>0</v>
      </c>
      <c r="G383" s="352">
        <v>0</v>
      </c>
      <c r="H383" s="351">
        <v>0</v>
      </c>
      <c r="I383" s="415">
        <v>0</v>
      </c>
      <c r="J383" s="351">
        <v>0</v>
      </c>
      <c r="K383" s="549">
        <f>5983.82818-1524.49148</f>
        <v>4459.3367000000007</v>
      </c>
      <c r="L383" s="550">
        <v>0</v>
      </c>
      <c r="M383" s="549">
        <v>0</v>
      </c>
      <c r="N383" s="291"/>
    </row>
    <row r="384" spans="1:14" ht="63.75" thickBot="1" x14ac:dyDescent="0.25">
      <c r="A384" s="17">
        <v>370</v>
      </c>
      <c r="B384" s="128" t="s">
        <v>184</v>
      </c>
      <c r="C384" s="75">
        <f t="shared" si="156"/>
        <v>0</v>
      </c>
      <c r="D384" s="76">
        <v>0</v>
      </c>
      <c r="E384" s="75">
        <v>0</v>
      </c>
      <c r="F384" s="76">
        <v>0</v>
      </c>
      <c r="G384" s="75">
        <v>0</v>
      </c>
      <c r="H384" s="75">
        <f t="shared" ref="H384:M384" si="157">H385+H386</f>
        <v>0</v>
      </c>
      <c r="I384" s="426">
        <f t="shared" si="157"/>
        <v>0</v>
      </c>
      <c r="J384" s="75">
        <f t="shared" si="157"/>
        <v>0</v>
      </c>
      <c r="K384" s="75">
        <f t="shared" si="157"/>
        <v>0</v>
      </c>
      <c r="L384" s="75">
        <f t="shared" si="157"/>
        <v>0</v>
      </c>
      <c r="M384" s="75">
        <f t="shared" si="157"/>
        <v>0</v>
      </c>
      <c r="N384" s="130" t="s">
        <v>74</v>
      </c>
    </row>
    <row r="385" spans="1:15" ht="19.5" thickBot="1" x14ac:dyDescent="0.3">
      <c r="A385" s="17">
        <v>371</v>
      </c>
      <c r="B385" s="58" t="s">
        <v>6</v>
      </c>
      <c r="C385" s="287">
        <f t="shared" si="156"/>
        <v>0</v>
      </c>
      <c r="D385" s="394">
        <v>0</v>
      </c>
      <c r="E385" s="353">
        <v>0</v>
      </c>
      <c r="F385" s="395">
        <v>0</v>
      </c>
      <c r="G385" s="394">
        <v>0</v>
      </c>
      <c r="H385" s="394">
        <v>0</v>
      </c>
      <c r="I385" s="463">
        <v>0</v>
      </c>
      <c r="J385" s="355">
        <v>0</v>
      </c>
      <c r="K385" s="353">
        <f>173813.04349-173813.04349</f>
        <v>0</v>
      </c>
      <c r="L385" s="394">
        <v>0</v>
      </c>
      <c r="M385" s="394">
        <v>0</v>
      </c>
      <c r="N385" s="284"/>
    </row>
    <row r="386" spans="1:15" ht="19.5" thickBot="1" x14ac:dyDescent="0.3">
      <c r="A386" s="17">
        <v>372</v>
      </c>
      <c r="B386" s="170" t="s">
        <v>8</v>
      </c>
      <c r="C386" s="288">
        <f t="shared" si="156"/>
        <v>0</v>
      </c>
      <c r="D386" s="381">
        <v>0</v>
      </c>
      <c r="E386" s="380">
        <v>0</v>
      </c>
      <c r="F386" s="386">
        <v>0</v>
      </c>
      <c r="G386" s="381">
        <v>0</v>
      </c>
      <c r="H386" s="381">
        <v>0</v>
      </c>
      <c r="I386" s="464">
        <v>0</v>
      </c>
      <c r="J386" s="381">
        <v>0</v>
      </c>
      <c r="K386" s="541">
        <f>873.43241-749.62495-61.90373-61.90373</f>
        <v>0</v>
      </c>
      <c r="L386" s="542">
        <v>0</v>
      </c>
      <c r="M386" s="542">
        <v>0</v>
      </c>
      <c r="N386" s="145"/>
    </row>
    <row r="387" spans="1:15" ht="32.25" thickBot="1" x14ac:dyDescent="0.25">
      <c r="A387" s="17">
        <v>373</v>
      </c>
      <c r="B387" s="553" t="s">
        <v>188</v>
      </c>
      <c r="C387" s="75">
        <f t="shared" si="156"/>
        <v>4550</v>
      </c>
      <c r="D387" s="76">
        <v>0</v>
      </c>
      <c r="E387" s="75">
        <v>0</v>
      </c>
      <c r="F387" s="76">
        <v>0</v>
      </c>
      <c r="G387" s="75">
        <v>0</v>
      </c>
      <c r="H387" s="75">
        <f t="shared" ref="H387:M387" si="158">H388+H389</f>
        <v>0</v>
      </c>
      <c r="I387" s="426">
        <f t="shared" si="158"/>
        <v>0</v>
      </c>
      <c r="J387" s="75">
        <f t="shared" si="158"/>
        <v>0</v>
      </c>
      <c r="K387" s="75">
        <f t="shared" si="158"/>
        <v>4550</v>
      </c>
      <c r="L387" s="75">
        <f t="shared" si="158"/>
        <v>0</v>
      </c>
      <c r="M387" s="75">
        <f t="shared" si="158"/>
        <v>0</v>
      </c>
      <c r="N387" s="130" t="s">
        <v>74</v>
      </c>
    </row>
    <row r="388" spans="1:15" ht="19.5" thickBot="1" x14ac:dyDescent="0.3">
      <c r="A388" s="17">
        <v>374</v>
      </c>
      <c r="B388" s="58" t="s">
        <v>6</v>
      </c>
      <c r="C388" s="287">
        <f t="shared" si="156"/>
        <v>0</v>
      </c>
      <c r="D388" s="394">
        <v>0</v>
      </c>
      <c r="E388" s="353">
        <v>0</v>
      </c>
      <c r="F388" s="395">
        <v>0</v>
      </c>
      <c r="G388" s="394">
        <v>0</v>
      </c>
      <c r="H388" s="394">
        <v>0</v>
      </c>
      <c r="I388" s="463">
        <v>0</v>
      </c>
      <c r="J388" s="355">
        <v>0</v>
      </c>
      <c r="K388" s="353">
        <f>173813.04349-173813.04349</f>
        <v>0</v>
      </c>
      <c r="L388" s="394">
        <v>0</v>
      </c>
      <c r="M388" s="394">
        <v>0</v>
      </c>
      <c r="N388" s="284"/>
    </row>
    <row r="389" spans="1:15" ht="19.5" thickBot="1" x14ac:dyDescent="0.3">
      <c r="A389" s="17">
        <v>375</v>
      </c>
      <c r="B389" s="170" t="s">
        <v>8</v>
      </c>
      <c r="C389" s="288">
        <f t="shared" si="156"/>
        <v>4550</v>
      </c>
      <c r="D389" s="381">
        <v>0</v>
      </c>
      <c r="E389" s="380">
        <v>0</v>
      </c>
      <c r="F389" s="386">
        <v>0</v>
      </c>
      <c r="G389" s="381">
        <v>0</v>
      </c>
      <c r="H389" s="381">
        <v>0</v>
      </c>
      <c r="I389" s="464">
        <v>0</v>
      </c>
      <c r="J389" s="381">
        <v>0</v>
      </c>
      <c r="K389" s="541">
        <v>4550</v>
      </c>
      <c r="L389" s="542">
        <v>0</v>
      </c>
      <c r="M389" s="542">
        <v>0</v>
      </c>
      <c r="N389" s="145"/>
    </row>
    <row r="390" spans="1:15" ht="16.5" thickBot="1" x14ac:dyDescent="0.3">
      <c r="A390" s="17">
        <v>376</v>
      </c>
      <c r="B390" s="584" t="s">
        <v>144</v>
      </c>
      <c r="C390" s="584"/>
      <c r="D390" s="584"/>
      <c r="E390" s="584"/>
      <c r="F390" s="584"/>
      <c r="G390" s="584"/>
      <c r="H390" s="584"/>
      <c r="I390" s="584"/>
      <c r="J390" s="584"/>
      <c r="K390" s="584"/>
      <c r="L390" s="584"/>
      <c r="M390" s="584"/>
      <c r="N390" s="585"/>
    </row>
    <row r="391" spans="1:15" ht="16.5" thickBot="1" x14ac:dyDescent="0.3">
      <c r="A391" s="17">
        <v>377</v>
      </c>
      <c r="B391" s="262" t="s">
        <v>43</v>
      </c>
      <c r="C391" s="75">
        <f>SUM(D391:M391)</f>
        <v>225087.70114000002</v>
      </c>
      <c r="D391" s="76">
        <f t="shared" ref="D391:M391" si="159">D392+D393+D394+D395</f>
        <v>13612.9</v>
      </c>
      <c r="E391" s="75">
        <f t="shared" si="159"/>
        <v>14313.726000000001</v>
      </c>
      <c r="F391" s="76">
        <f t="shared" si="159"/>
        <v>15554</v>
      </c>
      <c r="G391" s="75">
        <f t="shared" si="159"/>
        <v>16261.9</v>
      </c>
      <c r="H391" s="75">
        <f>H392+H393+H394+H395</f>
        <v>18944.12</v>
      </c>
      <c r="I391" s="427">
        <f t="shared" si="159"/>
        <v>26366.97</v>
      </c>
      <c r="J391" s="75">
        <f>J392+J393+J394+J395</f>
        <v>27321.425139999999</v>
      </c>
      <c r="K391" s="75">
        <f t="shared" si="159"/>
        <v>33135.181000000004</v>
      </c>
      <c r="L391" s="75">
        <f t="shared" si="159"/>
        <v>29133.241999999998</v>
      </c>
      <c r="M391" s="75">
        <f t="shared" si="159"/>
        <v>30444.237000000001</v>
      </c>
      <c r="N391" s="182"/>
    </row>
    <row r="392" spans="1:15" s="4" customFormat="1" ht="16.5" thickBot="1" x14ac:dyDescent="0.25">
      <c r="A392" s="17">
        <v>378</v>
      </c>
      <c r="B392" s="79" t="s">
        <v>7</v>
      </c>
      <c r="C392" s="59">
        <f>SUM(D392:M392)</f>
        <v>16047.955480000001</v>
      </c>
      <c r="D392" s="60">
        <v>0</v>
      </c>
      <c r="E392" s="80">
        <v>0</v>
      </c>
      <c r="F392" s="60">
        <v>0</v>
      </c>
      <c r="G392" s="80">
        <v>0</v>
      </c>
      <c r="H392" s="473">
        <f>SUM(H398)</f>
        <v>1736.22</v>
      </c>
      <c r="I392" s="428">
        <f>SUM(I398)</f>
        <v>5495.1</v>
      </c>
      <c r="J392" s="473">
        <f>SUM(J405)</f>
        <v>4401.3354799999997</v>
      </c>
      <c r="K392" s="473">
        <f>SUM(K405)</f>
        <v>4415.3</v>
      </c>
      <c r="L392" s="80">
        <v>0</v>
      </c>
      <c r="M392" s="80">
        <v>0</v>
      </c>
      <c r="N392" s="212"/>
      <c r="O392" s="5"/>
    </row>
    <row r="393" spans="1:15" s="4" customFormat="1" ht="16.5" thickBot="1" x14ac:dyDescent="0.25">
      <c r="A393" s="17">
        <v>379</v>
      </c>
      <c r="B393" s="84" t="s">
        <v>6</v>
      </c>
      <c r="C393" s="40">
        <f>SUM(D393:M393)</f>
        <v>799.73766000000001</v>
      </c>
      <c r="D393" s="85">
        <v>0</v>
      </c>
      <c r="E393" s="86">
        <v>0</v>
      </c>
      <c r="F393" s="85">
        <v>0</v>
      </c>
      <c r="G393" s="86">
        <v>0</v>
      </c>
      <c r="H393" s="499">
        <f>SUM(H399)</f>
        <v>2.9</v>
      </c>
      <c r="I393" s="500">
        <f>SUM(I399)</f>
        <v>204.12</v>
      </c>
      <c r="J393" s="499">
        <f>J403+J409</f>
        <v>592.71766000000002</v>
      </c>
      <c r="K393" s="86">
        <f>K399</f>
        <v>0</v>
      </c>
      <c r="L393" s="86">
        <f>L403</f>
        <v>0</v>
      </c>
      <c r="M393" s="86">
        <f>M403</f>
        <v>0</v>
      </c>
      <c r="N393" s="214"/>
      <c r="O393" s="5"/>
    </row>
    <row r="394" spans="1:15" s="4" customFormat="1" ht="16.5" thickBot="1" x14ac:dyDescent="0.25">
      <c r="A394" s="17">
        <v>380</v>
      </c>
      <c r="B394" s="90" t="s">
        <v>8</v>
      </c>
      <c r="C394" s="40">
        <f>SUM(D394:M394)</f>
        <v>208240.008</v>
      </c>
      <c r="D394" s="85">
        <f t="shared" ref="D394:M394" si="160">D400</f>
        <v>13612.9</v>
      </c>
      <c r="E394" s="86">
        <f t="shared" si="160"/>
        <v>14313.726000000001</v>
      </c>
      <c r="F394" s="85">
        <f t="shared" si="160"/>
        <v>15554</v>
      </c>
      <c r="G394" s="86">
        <f t="shared" si="160"/>
        <v>16261.9</v>
      </c>
      <c r="H394" s="499">
        <f t="shared" si="160"/>
        <v>17205</v>
      </c>
      <c r="I394" s="500">
        <f>I400</f>
        <v>20667.75</v>
      </c>
      <c r="J394" s="499">
        <f t="shared" si="160"/>
        <v>22327.371999999999</v>
      </c>
      <c r="K394" s="86">
        <f t="shared" si="160"/>
        <v>28719.881000000001</v>
      </c>
      <c r="L394" s="86">
        <f t="shared" si="160"/>
        <v>29133.241999999998</v>
      </c>
      <c r="M394" s="86">
        <f t="shared" si="160"/>
        <v>30444.237000000001</v>
      </c>
      <c r="N394" s="214"/>
      <c r="O394" s="5"/>
    </row>
    <row r="395" spans="1:15" s="4" customFormat="1" ht="16.5" thickBot="1" x14ac:dyDescent="0.25">
      <c r="A395" s="17">
        <v>381</v>
      </c>
      <c r="B395" s="90" t="s">
        <v>45</v>
      </c>
      <c r="C395" s="51">
        <f>SUM(D395:M395)</f>
        <v>0</v>
      </c>
      <c r="D395" s="91">
        <v>0</v>
      </c>
      <c r="E395" s="97">
        <v>0</v>
      </c>
      <c r="F395" s="91">
        <v>0</v>
      </c>
      <c r="G395" s="97">
        <v>0</v>
      </c>
      <c r="H395" s="92">
        <v>0</v>
      </c>
      <c r="I395" s="501">
        <v>0</v>
      </c>
      <c r="J395" s="502">
        <v>0</v>
      </c>
      <c r="K395" s="92">
        <v>0</v>
      </c>
      <c r="L395" s="92">
        <v>0</v>
      </c>
      <c r="M395" s="92">
        <v>0</v>
      </c>
      <c r="N395" s="216"/>
      <c r="O395" s="5"/>
    </row>
    <row r="396" spans="1:15" ht="16.5" thickBot="1" x14ac:dyDescent="0.25">
      <c r="A396" s="17">
        <v>382</v>
      </c>
      <c r="B396" s="586" t="s">
        <v>66</v>
      </c>
      <c r="C396" s="589"/>
      <c r="D396" s="586"/>
      <c r="E396" s="586"/>
      <c r="F396" s="586"/>
      <c r="G396" s="586"/>
      <c r="H396" s="586"/>
      <c r="I396" s="586"/>
      <c r="J396" s="586"/>
      <c r="K396" s="586"/>
      <c r="L396" s="586"/>
      <c r="M396" s="586"/>
      <c r="N396" s="590"/>
    </row>
    <row r="397" spans="1:15" ht="16.5" thickBot="1" x14ac:dyDescent="0.3">
      <c r="A397" s="403">
        <v>383</v>
      </c>
      <c r="B397" s="490" t="s">
        <v>41</v>
      </c>
      <c r="C397" s="478">
        <f t="shared" ref="C397:C409" si="161">SUM(D397:M397)</f>
        <v>225087.70114000002</v>
      </c>
      <c r="D397" s="479">
        <f>D400</f>
        <v>13612.9</v>
      </c>
      <c r="E397" s="479">
        <f>E400</f>
        <v>14313.726000000001</v>
      </c>
      <c r="F397" s="479">
        <f>F400</f>
        <v>15554</v>
      </c>
      <c r="G397" s="492">
        <f>G400</f>
        <v>16261.9</v>
      </c>
      <c r="H397" s="479">
        <f>SUM(H400+H399+H398)</f>
        <v>18944.120000000003</v>
      </c>
      <c r="I397" s="506">
        <f>SUM(I398+I399+I400)</f>
        <v>26366.97</v>
      </c>
      <c r="J397" s="479">
        <f>J400+J398+J399</f>
        <v>27321.425139999996</v>
      </c>
      <c r="K397" s="479">
        <f>SUM(K398+K399+K400)</f>
        <v>33135.181000000004</v>
      </c>
      <c r="L397" s="479">
        <f>L400</f>
        <v>29133.241999999998</v>
      </c>
      <c r="M397" s="479">
        <f>M400</f>
        <v>30444.237000000001</v>
      </c>
      <c r="N397" s="493"/>
    </row>
    <row r="398" spans="1:15" ht="16.5" thickBot="1" x14ac:dyDescent="0.25">
      <c r="A398" s="403">
        <v>384</v>
      </c>
      <c r="B398" s="79" t="s">
        <v>7</v>
      </c>
      <c r="C398" s="504">
        <f>SUM(D398:M398)</f>
        <v>16047.955480000001</v>
      </c>
      <c r="D398" s="499">
        <v>0</v>
      </c>
      <c r="E398" s="499">
        <v>0</v>
      </c>
      <c r="F398" s="499">
        <v>0</v>
      </c>
      <c r="G398" s="505">
        <v>0</v>
      </c>
      <c r="H398" s="499">
        <f>SUM(H405)</f>
        <v>1736.22</v>
      </c>
      <c r="I398" s="507">
        <f>SUM(I406)</f>
        <v>5495.1</v>
      </c>
      <c r="J398" s="499">
        <f>SUM(J406)</f>
        <v>4401.3354799999997</v>
      </c>
      <c r="K398" s="499">
        <f>SUM(K406)</f>
        <v>4415.3</v>
      </c>
      <c r="L398" s="499">
        <f>SUM(L406)</f>
        <v>0</v>
      </c>
      <c r="M398" s="499">
        <f>SUM(M406)</f>
        <v>0</v>
      </c>
      <c r="N398" s="521"/>
    </row>
    <row r="399" spans="1:15" ht="16.5" thickBot="1" x14ac:dyDescent="0.25">
      <c r="A399" s="403">
        <v>385</v>
      </c>
      <c r="B399" s="84" t="s">
        <v>6</v>
      </c>
      <c r="C399" s="504">
        <f>SUM(D399:M399)</f>
        <v>799.73766000000001</v>
      </c>
      <c r="D399" s="499">
        <v>0</v>
      </c>
      <c r="E399" s="499">
        <v>0</v>
      </c>
      <c r="F399" s="499">
        <v>0</v>
      </c>
      <c r="G399" s="505">
        <v>0</v>
      </c>
      <c r="H399" s="499">
        <f>SUM(H404)</f>
        <v>2.9</v>
      </c>
      <c r="I399" s="507">
        <f>SUM(I404+I409)</f>
        <v>204.12</v>
      </c>
      <c r="J399" s="499">
        <f>SUM(J404+J409)</f>
        <v>592.71766000000002</v>
      </c>
      <c r="K399" s="499">
        <f>SUM(K404+K409)</f>
        <v>0</v>
      </c>
      <c r="L399" s="499">
        <f>SUM(L404+L409)</f>
        <v>0</v>
      </c>
      <c r="M399" s="499">
        <f>SUM(M404+M409)</f>
        <v>0</v>
      </c>
      <c r="N399" s="521"/>
    </row>
    <row r="400" spans="1:15" ht="16.5" thickBot="1" x14ac:dyDescent="0.3">
      <c r="A400" s="17">
        <v>386</v>
      </c>
      <c r="B400" s="69" t="s">
        <v>8</v>
      </c>
      <c r="C400" s="73">
        <f t="shared" si="161"/>
        <v>208240.008</v>
      </c>
      <c r="D400" s="291">
        <f t="shared" ref="D400:E401" si="162">D401</f>
        <v>13612.9</v>
      </c>
      <c r="E400" s="291">
        <f t="shared" si="162"/>
        <v>14313.726000000001</v>
      </c>
      <c r="F400" s="291">
        <f t="shared" ref="F400:M401" si="163">F401</f>
        <v>15554</v>
      </c>
      <c r="G400" s="503">
        <f t="shared" si="163"/>
        <v>16261.9</v>
      </c>
      <c r="H400" s="291">
        <f>H402</f>
        <v>17205</v>
      </c>
      <c r="I400" s="342">
        <f t="shared" si="163"/>
        <v>20667.75</v>
      </c>
      <c r="J400" s="291">
        <f t="shared" si="163"/>
        <v>22327.371999999999</v>
      </c>
      <c r="K400" s="291">
        <f>K401+K411</f>
        <v>28719.881000000001</v>
      </c>
      <c r="L400" s="291">
        <f t="shared" si="163"/>
        <v>29133.241999999998</v>
      </c>
      <c r="M400" s="291">
        <f t="shared" si="163"/>
        <v>30444.237000000001</v>
      </c>
      <c r="N400" s="269"/>
    </row>
    <row r="401" spans="1:14" s="3" customFormat="1" ht="32.25" thickBot="1" x14ac:dyDescent="0.3">
      <c r="A401" s="17">
        <v>387</v>
      </c>
      <c r="B401" s="266" t="s">
        <v>121</v>
      </c>
      <c r="C401" s="51">
        <f t="shared" si="161"/>
        <v>208019.008</v>
      </c>
      <c r="D401" s="76">
        <f t="shared" si="162"/>
        <v>13612.9</v>
      </c>
      <c r="E401" s="75">
        <f t="shared" si="162"/>
        <v>14313.726000000001</v>
      </c>
      <c r="F401" s="76">
        <f>F402</f>
        <v>15554</v>
      </c>
      <c r="G401" s="75">
        <f t="shared" si="163"/>
        <v>16261.9</v>
      </c>
      <c r="H401" s="76">
        <f t="shared" si="163"/>
        <v>17205</v>
      </c>
      <c r="I401" s="457">
        <f t="shared" si="163"/>
        <v>20667.75</v>
      </c>
      <c r="J401" s="75">
        <f t="shared" si="163"/>
        <v>22327.371999999999</v>
      </c>
      <c r="K401" s="76">
        <f t="shared" si="163"/>
        <v>28498.881000000001</v>
      </c>
      <c r="L401" s="75">
        <f t="shared" si="163"/>
        <v>29133.241999999998</v>
      </c>
      <c r="M401" s="75">
        <f t="shared" si="163"/>
        <v>30444.237000000001</v>
      </c>
      <c r="N401" s="510" t="s">
        <v>120</v>
      </c>
    </row>
    <row r="402" spans="1:14" ht="19.5" thickBot="1" x14ac:dyDescent="0.3">
      <c r="A402" s="17">
        <v>388</v>
      </c>
      <c r="B402" s="293" t="s">
        <v>8</v>
      </c>
      <c r="C402" s="80">
        <f t="shared" si="161"/>
        <v>208019.008</v>
      </c>
      <c r="D402" s="347">
        <v>13612.9</v>
      </c>
      <c r="E402" s="348">
        <v>14313.726000000001</v>
      </c>
      <c r="F402" s="347">
        <v>15554</v>
      </c>
      <c r="G402" s="348">
        <v>16261.9</v>
      </c>
      <c r="H402" s="347">
        <v>17205</v>
      </c>
      <c r="I402" s="468">
        <v>20667.75</v>
      </c>
      <c r="J402" s="347">
        <v>22327.371999999999</v>
      </c>
      <c r="K402" s="419">
        <f>26398.881+2100</f>
        <v>28498.881000000001</v>
      </c>
      <c r="L402" s="360">
        <v>29133.241999999998</v>
      </c>
      <c r="M402" s="360">
        <v>30444.237000000001</v>
      </c>
      <c r="N402" s="294"/>
    </row>
    <row r="403" spans="1:14" ht="63.75" thickBot="1" x14ac:dyDescent="0.3">
      <c r="A403" s="17">
        <v>389</v>
      </c>
      <c r="B403" s="295" t="s">
        <v>101</v>
      </c>
      <c r="C403" s="75">
        <f t="shared" si="161"/>
        <v>2.9</v>
      </c>
      <c r="D403" s="75">
        <f>D404</f>
        <v>0</v>
      </c>
      <c r="E403" s="76">
        <f t="shared" ref="E403:M403" si="164">E404</f>
        <v>0</v>
      </c>
      <c r="F403" s="75">
        <f t="shared" si="164"/>
        <v>0</v>
      </c>
      <c r="G403" s="76">
        <f t="shared" si="164"/>
        <v>0</v>
      </c>
      <c r="H403" s="77">
        <f t="shared" si="164"/>
        <v>2.9</v>
      </c>
      <c r="I403" s="457">
        <f t="shared" si="164"/>
        <v>0</v>
      </c>
      <c r="J403" s="77">
        <f t="shared" si="164"/>
        <v>0</v>
      </c>
      <c r="K403" s="77">
        <f t="shared" si="164"/>
        <v>0</v>
      </c>
      <c r="L403" s="75">
        <f t="shared" si="164"/>
        <v>0</v>
      </c>
      <c r="M403" s="75">
        <f t="shared" si="164"/>
        <v>0</v>
      </c>
      <c r="N403" s="296" t="s">
        <v>120</v>
      </c>
    </row>
    <row r="404" spans="1:14" ht="16.5" thickBot="1" x14ac:dyDescent="0.3">
      <c r="A404" s="17">
        <v>390</v>
      </c>
      <c r="B404" s="297" t="s">
        <v>6</v>
      </c>
      <c r="C404" s="51">
        <f t="shared" si="161"/>
        <v>2.9</v>
      </c>
      <c r="D404" s="135">
        <v>0</v>
      </c>
      <c r="E404" s="136">
        <v>0</v>
      </c>
      <c r="F404" s="135">
        <v>0</v>
      </c>
      <c r="G404" s="136">
        <v>0</v>
      </c>
      <c r="H404" s="298">
        <v>2.9</v>
      </c>
      <c r="I404" s="469">
        <v>0</v>
      </c>
      <c r="J404" s="136">
        <v>0</v>
      </c>
      <c r="K404" s="298">
        <v>0</v>
      </c>
      <c r="L404" s="135">
        <v>0</v>
      </c>
      <c r="M404" s="135">
        <v>0</v>
      </c>
      <c r="N404" s="299"/>
    </row>
    <row r="405" spans="1:14" ht="122.25" customHeight="1" thickBot="1" x14ac:dyDescent="0.3">
      <c r="A405" s="17">
        <v>391</v>
      </c>
      <c r="B405" s="289" t="s">
        <v>182</v>
      </c>
      <c r="C405" s="141">
        <f t="shared" si="161"/>
        <v>16047.955480000001</v>
      </c>
      <c r="D405" s="77">
        <f t="shared" ref="D405:M405" si="165">D406+D407</f>
        <v>0</v>
      </c>
      <c r="E405" s="75">
        <f t="shared" si="165"/>
        <v>0</v>
      </c>
      <c r="F405" s="130">
        <f t="shared" si="165"/>
        <v>0</v>
      </c>
      <c r="G405" s="141">
        <f t="shared" si="165"/>
        <v>0</v>
      </c>
      <c r="H405" s="75">
        <f t="shared" si="165"/>
        <v>1736.22</v>
      </c>
      <c r="I405" s="465">
        <f t="shared" si="165"/>
        <v>5495.1</v>
      </c>
      <c r="J405" s="77">
        <f t="shared" si="165"/>
        <v>4401.3354799999997</v>
      </c>
      <c r="K405" s="75">
        <f t="shared" si="165"/>
        <v>4415.3</v>
      </c>
      <c r="L405" s="130">
        <f t="shared" si="165"/>
        <v>0</v>
      </c>
      <c r="M405" s="141">
        <f t="shared" si="165"/>
        <v>0</v>
      </c>
      <c r="N405" s="300" t="s">
        <v>108</v>
      </c>
    </row>
    <row r="406" spans="1:14" ht="19.5" thickBot="1" x14ac:dyDescent="0.3">
      <c r="A406" s="17">
        <v>392</v>
      </c>
      <c r="B406" s="301" t="s">
        <v>7</v>
      </c>
      <c r="C406" s="141">
        <f t="shared" si="161"/>
        <v>16047.955480000001</v>
      </c>
      <c r="D406" s="396">
        <v>0</v>
      </c>
      <c r="E406" s="351">
        <v>0</v>
      </c>
      <c r="F406" s="376">
        <v>0</v>
      </c>
      <c r="G406" s="352">
        <v>0</v>
      </c>
      <c r="H406" s="351">
        <v>1736.22</v>
      </c>
      <c r="I406" s="415">
        <v>5495.1</v>
      </c>
      <c r="J406" s="396">
        <v>4401.3354799999997</v>
      </c>
      <c r="K406" s="472">
        <v>4415.3</v>
      </c>
      <c r="L406" s="376">
        <v>0</v>
      </c>
      <c r="M406" s="352">
        <v>0</v>
      </c>
      <c r="N406" s="302"/>
    </row>
    <row r="407" spans="1:14" ht="16.5" thickBot="1" x14ac:dyDescent="0.3">
      <c r="A407" s="17">
        <v>393</v>
      </c>
      <c r="B407" s="301" t="s">
        <v>8</v>
      </c>
      <c r="C407" s="141">
        <f t="shared" si="161"/>
        <v>0</v>
      </c>
      <c r="D407" s="298">
        <v>0</v>
      </c>
      <c r="E407" s="135">
        <v>0</v>
      </c>
      <c r="F407" s="232">
        <v>0</v>
      </c>
      <c r="G407" s="136">
        <v>0</v>
      </c>
      <c r="H407" s="135">
        <v>0</v>
      </c>
      <c r="I407" s="461">
        <v>0</v>
      </c>
      <c r="J407" s="298">
        <v>0</v>
      </c>
      <c r="K407" s="135">
        <v>0</v>
      </c>
      <c r="L407" s="232">
        <v>0</v>
      </c>
      <c r="M407" s="136">
        <v>0</v>
      </c>
      <c r="N407" s="302"/>
    </row>
    <row r="408" spans="1:14" ht="79.5" thickBot="1" x14ac:dyDescent="0.3">
      <c r="A408" s="17">
        <v>394</v>
      </c>
      <c r="B408" s="289" t="s">
        <v>129</v>
      </c>
      <c r="C408" s="141">
        <f t="shared" si="161"/>
        <v>796.83766000000003</v>
      </c>
      <c r="D408" s="75">
        <f t="shared" ref="D408:M410" si="166">D409</f>
        <v>0</v>
      </c>
      <c r="E408" s="141">
        <f t="shared" si="166"/>
        <v>0</v>
      </c>
      <c r="F408" s="77">
        <f t="shared" si="166"/>
        <v>0</v>
      </c>
      <c r="G408" s="75">
        <f t="shared" si="166"/>
        <v>0</v>
      </c>
      <c r="H408" s="130">
        <f t="shared" si="166"/>
        <v>0</v>
      </c>
      <c r="I408" s="465">
        <f t="shared" si="166"/>
        <v>204.12</v>
      </c>
      <c r="J408" s="75">
        <f t="shared" si="166"/>
        <v>592.71766000000002</v>
      </c>
      <c r="K408" s="141">
        <f t="shared" si="166"/>
        <v>0</v>
      </c>
      <c r="L408" s="75">
        <f t="shared" si="166"/>
        <v>0</v>
      </c>
      <c r="M408" s="141">
        <f t="shared" si="166"/>
        <v>0</v>
      </c>
      <c r="N408" s="303" t="s">
        <v>120</v>
      </c>
    </row>
    <row r="409" spans="1:14" ht="19.5" thickBot="1" x14ac:dyDescent="0.3">
      <c r="A409" s="17">
        <v>395</v>
      </c>
      <c r="B409" s="301" t="s">
        <v>6</v>
      </c>
      <c r="C409" s="141">
        <f t="shared" si="161"/>
        <v>796.83766000000003</v>
      </c>
      <c r="D409" s="351">
        <v>0</v>
      </c>
      <c r="E409" s="352">
        <v>0</v>
      </c>
      <c r="F409" s="396">
        <v>0</v>
      </c>
      <c r="G409" s="351">
        <v>0</v>
      </c>
      <c r="H409" s="376">
        <v>0</v>
      </c>
      <c r="I409" s="415">
        <v>204.12</v>
      </c>
      <c r="J409" s="351">
        <v>592.71766000000002</v>
      </c>
      <c r="K409" s="352">
        <v>0</v>
      </c>
      <c r="L409" s="351">
        <v>0</v>
      </c>
      <c r="M409" s="352">
        <v>0</v>
      </c>
      <c r="N409" s="302"/>
    </row>
    <row r="410" spans="1:14" ht="48" thickBot="1" x14ac:dyDescent="0.3">
      <c r="A410" s="17">
        <v>396</v>
      </c>
      <c r="B410" s="289" t="s">
        <v>140</v>
      </c>
      <c r="C410" s="141">
        <f t="shared" ref="C410:C411" si="167">SUM(D410:M410)</f>
        <v>221</v>
      </c>
      <c r="D410" s="75">
        <f t="shared" si="166"/>
        <v>0</v>
      </c>
      <c r="E410" s="141">
        <f t="shared" si="166"/>
        <v>0</v>
      </c>
      <c r="F410" s="77">
        <f t="shared" si="166"/>
        <v>0</v>
      </c>
      <c r="G410" s="75">
        <f t="shared" si="166"/>
        <v>0</v>
      </c>
      <c r="H410" s="130">
        <f t="shared" si="166"/>
        <v>0</v>
      </c>
      <c r="I410" s="465">
        <f t="shared" si="166"/>
        <v>0</v>
      </c>
      <c r="J410" s="75">
        <f t="shared" si="166"/>
        <v>0</v>
      </c>
      <c r="K410" s="141">
        <f t="shared" si="166"/>
        <v>221</v>
      </c>
      <c r="L410" s="75">
        <f t="shared" si="166"/>
        <v>0</v>
      </c>
      <c r="M410" s="141">
        <f t="shared" si="166"/>
        <v>0</v>
      </c>
      <c r="N410" s="303" t="s">
        <v>120</v>
      </c>
    </row>
    <row r="411" spans="1:14" ht="19.5" thickBot="1" x14ac:dyDescent="0.3">
      <c r="A411" s="17">
        <v>397</v>
      </c>
      <c r="B411" s="301" t="s">
        <v>8</v>
      </c>
      <c r="C411" s="141">
        <f t="shared" si="167"/>
        <v>221</v>
      </c>
      <c r="D411" s="351">
        <v>0</v>
      </c>
      <c r="E411" s="352">
        <v>0</v>
      </c>
      <c r="F411" s="396">
        <v>0</v>
      </c>
      <c r="G411" s="351">
        <v>0</v>
      </c>
      <c r="H411" s="376">
        <v>0</v>
      </c>
      <c r="I411" s="415">
        <v>0</v>
      </c>
      <c r="J411" s="351">
        <v>0</v>
      </c>
      <c r="K411" s="417">
        <v>221</v>
      </c>
      <c r="L411" s="351">
        <v>0</v>
      </c>
      <c r="M411" s="352">
        <v>0</v>
      </c>
      <c r="N411" s="302"/>
    </row>
    <row r="412" spans="1:14" ht="16.5" customHeight="1" thickBot="1" x14ac:dyDescent="0.3">
      <c r="A412" s="17">
        <v>398</v>
      </c>
      <c r="B412" s="598" t="s">
        <v>145</v>
      </c>
      <c r="C412" s="598"/>
      <c r="D412" s="598"/>
      <c r="E412" s="598"/>
      <c r="F412" s="598"/>
      <c r="G412" s="598"/>
      <c r="H412" s="598"/>
      <c r="I412" s="598"/>
      <c r="J412" s="598"/>
      <c r="K412" s="598"/>
      <c r="L412" s="598"/>
      <c r="M412" s="598"/>
      <c r="N412" s="599"/>
    </row>
    <row r="413" spans="1:14" ht="16.5" thickBot="1" x14ac:dyDescent="0.3">
      <c r="A413" s="17">
        <v>399</v>
      </c>
      <c r="B413" s="317" t="s">
        <v>84</v>
      </c>
      <c r="C413" s="323">
        <f>SUM(D413:M413)</f>
        <v>56855.062640000004</v>
      </c>
      <c r="D413" s="319">
        <f t="shared" ref="D413:M413" si="168">D415</f>
        <v>0</v>
      </c>
      <c r="E413" s="318">
        <f t="shared" si="168"/>
        <v>0</v>
      </c>
      <c r="F413" s="319">
        <f t="shared" si="168"/>
        <v>0</v>
      </c>
      <c r="G413" s="320">
        <f t="shared" si="168"/>
        <v>0</v>
      </c>
      <c r="H413" s="318">
        <f t="shared" si="168"/>
        <v>0</v>
      </c>
      <c r="I413" s="443">
        <f t="shared" si="168"/>
        <v>0</v>
      </c>
      <c r="J413" s="319">
        <f>J415+J414</f>
        <v>12271.633</v>
      </c>
      <c r="K413" s="320">
        <f t="shared" si="168"/>
        <v>14883.42964</v>
      </c>
      <c r="L413" s="318">
        <f t="shared" si="168"/>
        <v>14850</v>
      </c>
      <c r="M413" s="318">
        <f t="shared" si="168"/>
        <v>14850</v>
      </c>
      <c r="N413" s="321"/>
    </row>
    <row r="414" spans="1:14" ht="16.5" thickBot="1" x14ac:dyDescent="0.3">
      <c r="A414" s="17">
        <v>400</v>
      </c>
      <c r="B414" s="339" t="s">
        <v>6</v>
      </c>
      <c r="C414" s="323">
        <f>SUM(D414:M414)</f>
        <v>185</v>
      </c>
      <c r="D414" s="332">
        <v>0</v>
      </c>
      <c r="E414" s="318">
        <v>0</v>
      </c>
      <c r="F414" s="332">
        <v>0</v>
      </c>
      <c r="G414" s="320">
        <v>0</v>
      </c>
      <c r="H414" s="318">
        <v>0</v>
      </c>
      <c r="I414" s="443">
        <v>0</v>
      </c>
      <c r="J414" s="318">
        <f>SUM(J418)</f>
        <v>185</v>
      </c>
      <c r="K414" s="332">
        <v>0</v>
      </c>
      <c r="L414" s="318">
        <v>0</v>
      </c>
      <c r="M414" s="318">
        <v>0</v>
      </c>
      <c r="N414" s="326"/>
    </row>
    <row r="415" spans="1:14" ht="16.5" thickBot="1" x14ac:dyDescent="0.3">
      <c r="A415" s="17">
        <v>401</v>
      </c>
      <c r="B415" s="322" t="s">
        <v>8</v>
      </c>
      <c r="C415" s="323">
        <f>SUM(D415:M415)</f>
        <v>56670.062640000004</v>
      </c>
      <c r="D415" s="324">
        <f t="shared" ref="D415:M415" si="169">D419</f>
        <v>0</v>
      </c>
      <c r="E415" s="323">
        <f t="shared" si="169"/>
        <v>0</v>
      </c>
      <c r="F415" s="324">
        <f t="shared" si="169"/>
        <v>0</v>
      </c>
      <c r="G415" s="325">
        <f t="shared" si="169"/>
        <v>0</v>
      </c>
      <c r="H415" s="323">
        <f t="shared" si="169"/>
        <v>0</v>
      </c>
      <c r="I415" s="470">
        <f t="shared" si="169"/>
        <v>0</v>
      </c>
      <c r="J415" s="323">
        <f t="shared" si="169"/>
        <v>12086.633</v>
      </c>
      <c r="K415" s="324">
        <f t="shared" si="169"/>
        <v>14883.42964</v>
      </c>
      <c r="L415" s="323">
        <f t="shared" si="169"/>
        <v>14850</v>
      </c>
      <c r="M415" s="323">
        <f t="shared" si="169"/>
        <v>14850</v>
      </c>
      <c r="N415" s="326"/>
    </row>
    <row r="416" spans="1:14" ht="16.5" thickBot="1" x14ac:dyDescent="0.25">
      <c r="A416" s="17">
        <v>402</v>
      </c>
      <c r="B416" s="600" t="s">
        <v>38</v>
      </c>
      <c r="C416" s="600"/>
      <c r="D416" s="600"/>
      <c r="E416" s="600"/>
      <c r="F416" s="600"/>
      <c r="G416" s="600"/>
      <c r="H416" s="600"/>
      <c r="I416" s="600"/>
      <c r="J416" s="600"/>
      <c r="K416" s="600"/>
      <c r="L416" s="601"/>
      <c r="M416" s="600"/>
      <c r="N416" s="602"/>
    </row>
    <row r="417" spans="1:14" ht="16.5" thickBot="1" x14ac:dyDescent="0.3">
      <c r="A417" s="403">
        <v>403</v>
      </c>
      <c r="B417" s="494" t="s">
        <v>41</v>
      </c>
      <c r="C417" s="453">
        <f>C419+C418</f>
        <v>56855.062640000004</v>
      </c>
      <c r="D417" s="495">
        <f t="shared" ref="D417:M417" si="170">D419</f>
        <v>0</v>
      </c>
      <c r="E417" s="453">
        <f t="shared" si="170"/>
        <v>0</v>
      </c>
      <c r="F417" s="495">
        <f t="shared" si="170"/>
        <v>0</v>
      </c>
      <c r="G417" s="453">
        <f t="shared" si="170"/>
        <v>0</v>
      </c>
      <c r="H417" s="428">
        <f t="shared" si="170"/>
        <v>0</v>
      </c>
      <c r="I417" s="453">
        <f t="shared" si="170"/>
        <v>0</v>
      </c>
      <c r="J417" s="495">
        <f>J419+J418</f>
        <v>12271.633</v>
      </c>
      <c r="K417" s="467">
        <f t="shared" si="170"/>
        <v>14883.42964</v>
      </c>
      <c r="L417" s="453">
        <f t="shared" si="170"/>
        <v>14850</v>
      </c>
      <c r="M417" s="495">
        <f t="shared" si="170"/>
        <v>14850</v>
      </c>
      <c r="N417" s="496"/>
    </row>
    <row r="418" spans="1:14" ht="16.5" thickBot="1" x14ac:dyDescent="0.3">
      <c r="A418" s="17">
        <v>404</v>
      </c>
      <c r="B418" s="340" t="s">
        <v>6</v>
      </c>
      <c r="C418" s="341">
        <f>SUM(D418:M418)</f>
        <v>185</v>
      </c>
      <c r="D418" s="342">
        <v>0</v>
      </c>
      <c r="E418" s="341">
        <v>0</v>
      </c>
      <c r="F418" s="342">
        <v>0</v>
      </c>
      <c r="G418" s="341">
        <v>0</v>
      </c>
      <c r="H418" s="341">
        <v>0</v>
      </c>
      <c r="I418" s="341">
        <v>0</v>
      </c>
      <c r="J418" s="342">
        <f>185+J429</f>
        <v>185</v>
      </c>
      <c r="K418" s="410">
        <v>0</v>
      </c>
      <c r="L418" s="88">
        <v>0</v>
      </c>
      <c r="M418" s="412">
        <v>0</v>
      </c>
      <c r="N418" s="343"/>
    </row>
    <row r="419" spans="1:14" ht="16.5" thickBot="1" x14ac:dyDescent="0.3">
      <c r="A419" s="17">
        <v>405</v>
      </c>
      <c r="B419" s="328" t="s">
        <v>8</v>
      </c>
      <c r="C419" s="95">
        <f>SUM(D419:M419)</f>
        <v>56670.062640000004</v>
      </c>
      <c r="D419" s="329">
        <f t="shared" ref="D419:I419" si="171">D421+D423</f>
        <v>0</v>
      </c>
      <c r="E419" s="95">
        <f t="shared" si="171"/>
        <v>0</v>
      </c>
      <c r="F419" s="329">
        <f t="shared" si="171"/>
        <v>0</v>
      </c>
      <c r="G419" s="95">
        <f t="shared" si="171"/>
        <v>0</v>
      </c>
      <c r="H419" s="95">
        <f t="shared" si="171"/>
        <v>0</v>
      </c>
      <c r="I419" s="95">
        <f t="shared" si="171"/>
        <v>0</v>
      </c>
      <c r="J419" s="329">
        <f>J421+J423+J428+J425</f>
        <v>12086.633</v>
      </c>
      <c r="K419" s="411">
        <f>K421+K423+K425</f>
        <v>14883.42964</v>
      </c>
      <c r="L419" s="99">
        <f t="shared" ref="L419:M419" si="172">L421+L423+L425</f>
        <v>14850</v>
      </c>
      <c r="M419" s="413">
        <f t="shared" si="172"/>
        <v>14850</v>
      </c>
      <c r="N419" s="330"/>
    </row>
    <row r="420" spans="1:14" ht="84.75" customHeight="1" thickBot="1" x14ac:dyDescent="0.3">
      <c r="A420" s="17">
        <v>406</v>
      </c>
      <c r="B420" s="331" t="s">
        <v>133</v>
      </c>
      <c r="C420" s="318">
        <f>C421</f>
        <v>20766.832000000002</v>
      </c>
      <c r="D420" s="332">
        <f t="shared" ref="D420:M420" si="173">D421</f>
        <v>0</v>
      </c>
      <c r="E420" s="318">
        <f t="shared" si="173"/>
        <v>0</v>
      </c>
      <c r="F420" s="332">
        <f t="shared" si="173"/>
        <v>0</v>
      </c>
      <c r="G420" s="318">
        <f t="shared" si="173"/>
        <v>0</v>
      </c>
      <c r="H420" s="318">
        <f t="shared" si="173"/>
        <v>0</v>
      </c>
      <c r="I420" s="318">
        <f t="shared" si="173"/>
        <v>0</v>
      </c>
      <c r="J420" s="318">
        <f t="shared" si="173"/>
        <v>4463.5210000000006</v>
      </c>
      <c r="K420" s="318">
        <f t="shared" si="173"/>
        <v>5434.4369999999999</v>
      </c>
      <c r="L420" s="323">
        <f t="shared" si="173"/>
        <v>5434.4369999999999</v>
      </c>
      <c r="M420" s="318">
        <f t="shared" si="173"/>
        <v>5434.4369999999999</v>
      </c>
      <c r="N420" s="333" t="s">
        <v>125</v>
      </c>
    </row>
    <row r="421" spans="1:14" ht="19.5" thickBot="1" x14ac:dyDescent="0.35">
      <c r="A421" s="17">
        <v>407</v>
      </c>
      <c r="B421" s="334" t="s">
        <v>8</v>
      </c>
      <c r="C421" s="397">
        <f>SUM(D421:M421)</f>
        <v>20766.832000000002</v>
      </c>
      <c r="D421" s="398">
        <v>0</v>
      </c>
      <c r="E421" s="399">
        <v>0</v>
      </c>
      <c r="F421" s="400">
        <v>0</v>
      </c>
      <c r="G421" s="399">
        <v>0</v>
      </c>
      <c r="H421" s="399">
        <v>0</v>
      </c>
      <c r="I421" s="397">
        <v>0</v>
      </c>
      <c r="J421" s="398">
        <f>4894.559-831.038+400</f>
        <v>4463.5210000000006</v>
      </c>
      <c r="K421" s="397">
        <f>5434.437</f>
        <v>5434.4369999999999</v>
      </c>
      <c r="L421" s="398">
        <v>5434.4369999999999</v>
      </c>
      <c r="M421" s="397">
        <v>5434.4369999999999</v>
      </c>
      <c r="N421" s="326"/>
    </row>
    <row r="422" spans="1:14" ht="39.75" customHeight="1" thickBot="1" x14ac:dyDescent="0.3">
      <c r="A422" s="17">
        <v>408</v>
      </c>
      <c r="B422" s="331" t="s">
        <v>177</v>
      </c>
      <c r="C422" s="318">
        <f>C423</f>
        <v>15626.862639999999</v>
      </c>
      <c r="D422" s="332">
        <f t="shared" ref="D422:M422" si="174">D423</f>
        <v>0</v>
      </c>
      <c r="E422" s="318">
        <f t="shared" si="174"/>
        <v>0</v>
      </c>
      <c r="F422" s="332">
        <f t="shared" si="174"/>
        <v>0</v>
      </c>
      <c r="G422" s="318">
        <f t="shared" si="174"/>
        <v>0</v>
      </c>
      <c r="H422" s="318">
        <f t="shared" si="174"/>
        <v>0</v>
      </c>
      <c r="I422" s="318">
        <f t="shared" si="174"/>
        <v>0</v>
      </c>
      <c r="J422" s="318">
        <f t="shared" si="174"/>
        <v>3495.7439999999997</v>
      </c>
      <c r="K422" s="318">
        <f t="shared" si="174"/>
        <v>4065.9926399999999</v>
      </c>
      <c r="L422" s="318">
        <f t="shared" si="174"/>
        <v>4032.5630000000001</v>
      </c>
      <c r="M422" s="318">
        <f t="shared" si="174"/>
        <v>4032.5630000000001</v>
      </c>
      <c r="N422" s="333" t="s">
        <v>125</v>
      </c>
    </row>
    <row r="423" spans="1:14" ht="19.5" thickBot="1" x14ac:dyDescent="0.35">
      <c r="A423" s="17">
        <v>409</v>
      </c>
      <c r="B423" s="334" t="s">
        <v>8</v>
      </c>
      <c r="C423" s="397">
        <f t="shared" ref="C423:C428" si="175">SUM(D423:M423)</f>
        <v>15626.862639999999</v>
      </c>
      <c r="D423" s="398">
        <v>0</v>
      </c>
      <c r="E423" s="399">
        <v>0</v>
      </c>
      <c r="F423" s="400">
        <v>0</v>
      </c>
      <c r="G423" s="399">
        <v>0</v>
      </c>
      <c r="H423" s="397">
        <v>0</v>
      </c>
      <c r="I423" s="397">
        <v>0</v>
      </c>
      <c r="J423" s="398">
        <f>2567.073+928.671</f>
        <v>3495.7439999999997</v>
      </c>
      <c r="K423" s="397">
        <f>4032.563+33.42964</f>
        <v>4065.9926399999999</v>
      </c>
      <c r="L423" s="398">
        <v>4032.5630000000001</v>
      </c>
      <c r="M423" s="397">
        <v>4032.5630000000001</v>
      </c>
      <c r="N423" s="326"/>
    </row>
    <row r="424" spans="1:14" ht="24.75" customHeight="1" thickBot="1" x14ac:dyDescent="0.3">
      <c r="A424" s="17">
        <v>410</v>
      </c>
      <c r="B424" s="331" t="s">
        <v>178</v>
      </c>
      <c r="C424" s="318">
        <f t="shared" si="175"/>
        <v>20061.368000000002</v>
      </c>
      <c r="D424" s="332">
        <f t="shared" ref="D424:I424" si="176">D428</f>
        <v>0</v>
      </c>
      <c r="E424" s="318">
        <f t="shared" si="176"/>
        <v>0</v>
      </c>
      <c r="F424" s="332">
        <f t="shared" si="176"/>
        <v>0</v>
      </c>
      <c r="G424" s="318">
        <f t="shared" si="176"/>
        <v>0</v>
      </c>
      <c r="H424" s="318">
        <f t="shared" si="176"/>
        <v>0</v>
      </c>
      <c r="I424" s="318">
        <f t="shared" si="176"/>
        <v>0</v>
      </c>
      <c r="J424" s="318">
        <f>J425</f>
        <v>3912.3679999999999</v>
      </c>
      <c r="K424" s="318">
        <f>K425</f>
        <v>5383</v>
      </c>
      <c r="L424" s="318">
        <f t="shared" ref="L424:M424" si="177">L425</f>
        <v>5383</v>
      </c>
      <c r="M424" s="318">
        <f t="shared" si="177"/>
        <v>5383</v>
      </c>
      <c r="N424" s="333" t="s">
        <v>125</v>
      </c>
    </row>
    <row r="425" spans="1:14" ht="19.5" thickBot="1" x14ac:dyDescent="0.35">
      <c r="A425" s="17">
        <v>411</v>
      </c>
      <c r="B425" s="334" t="s">
        <v>8</v>
      </c>
      <c r="C425" s="397">
        <f t="shared" si="175"/>
        <v>20061.368000000002</v>
      </c>
      <c r="D425" s="398">
        <v>0</v>
      </c>
      <c r="E425" s="399">
        <v>0</v>
      </c>
      <c r="F425" s="400">
        <v>0</v>
      </c>
      <c r="G425" s="399">
        <v>0</v>
      </c>
      <c r="H425" s="397">
        <v>0</v>
      </c>
      <c r="I425" s="397">
        <v>0</v>
      </c>
      <c r="J425" s="398">
        <f>3112.368+800</f>
        <v>3912.3679999999999</v>
      </c>
      <c r="K425" s="397">
        <v>5383</v>
      </c>
      <c r="L425" s="398">
        <v>5383</v>
      </c>
      <c r="M425" s="397">
        <v>5383</v>
      </c>
      <c r="N425" s="326"/>
    </row>
    <row r="426" spans="1:14" ht="89.25" customHeight="1" thickBot="1" x14ac:dyDescent="0.35">
      <c r="A426" s="17">
        <v>412</v>
      </c>
      <c r="B426" s="221" t="s">
        <v>158</v>
      </c>
      <c r="C426" s="397">
        <f t="shared" si="175"/>
        <v>400</v>
      </c>
      <c r="D426" s="336">
        <v>0</v>
      </c>
      <c r="E426" s="337">
        <v>0</v>
      </c>
      <c r="F426" s="338">
        <v>0</v>
      </c>
      <c r="G426" s="337">
        <v>0</v>
      </c>
      <c r="H426" s="335">
        <v>0</v>
      </c>
      <c r="I426" s="335">
        <v>0</v>
      </c>
      <c r="J426" s="319">
        <f>SUM(J427+J428)</f>
        <v>400</v>
      </c>
      <c r="K426" s="335">
        <v>0</v>
      </c>
      <c r="L426" s="336">
        <v>0</v>
      </c>
      <c r="M426" s="335">
        <v>0</v>
      </c>
      <c r="N426" s="326"/>
    </row>
    <row r="427" spans="1:14" ht="19.5" thickBot="1" x14ac:dyDescent="0.35">
      <c r="A427" s="17">
        <v>413</v>
      </c>
      <c r="B427" s="334" t="s">
        <v>134</v>
      </c>
      <c r="C427" s="397">
        <f t="shared" si="175"/>
        <v>185</v>
      </c>
      <c r="D427" s="398">
        <v>0</v>
      </c>
      <c r="E427" s="399">
        <v>0</v>
      </c>
      <c r="F427" s="400">
        <v>0</v>
      </c>
      <c r="G427" s="399">
        <v>0</v>
      </c>
      <c r="H427" s="397">
        <v>0</v>
      </c>
      <c r="I427" s="397">
        <v>0</v>
      </c>
      <c r="J427" s="398">
        <v>185</v>
      </c>
      <c r="K427" s="397">
        <v>0</v>
      </c>
      <c r="L427" s="398">
        <v>0</v>
      </c>
      <c r="M427" s="397">
        <v>0</v>
      </c>
      <c r="N427" s="326"/>
    </row>
    <row r="428" spans="1:14" ht="19.5" thickBot="1" x14ac:dyDescent="0.35">
      <c r="A428" s="17">
        <v>414</v>
      </c>
      <c r="B428" s="334" t="s">
        <v>8</v>
      </c>
      <c r="C428" s="397">
        <f t="shared" si="175"/>
        <v>215</v>
      </c>
      <c r="D428" s="398">
        <v>0</v>
      </c>
      <c r="E428" s="399">
        <v>0</v>
      </c>
      <c r="F428" s="400">
        <v>0</v>
      </c>
      <c r="G428" s="399">
        <v>0</v>
      </c>
      <c r="H428" s="397">
        <v>0</v>
      </c>
      <c r="I428" s="397">
        <v>0</v>
      </c>
      <c r="J428" s="398">
        <v>215</v>
      </c>
      <c r="K428" s="397">
        <v>0</v>
      </c>
      <c r="L428" s="398">
        <v>0</v>
      </c>
      <c r="M428" s="397">
        <v>0</v>
      </c>
      <c r="N428" s="326"/>
    </row>
    <row r="429" spans="1:14" ht="86.25" customHeight="1" thickBot="1" x14ac:dyDescent="0.3">
      <c r="A429" s="17">
        <v>415</v>
      </c>
      <c r="B429" s="289" t="s">
        <v>136</v>
      </c>
      <c r="C429" s="323">
        <f>SUM(C430)</f>
        <v>0</v>
      </c>
      <c r="D429" s="319">
        <v>0</v>
      </c>
      <c r="E429" s="401">
        <v>0</v>
      </c>
      <c r="F429" s="402">
        <v>0</v>
      </c>
      <c r="G429" s="401">
        <v>0</v>
      </c>
      <c r="H429" s="323">
        <v>0</v>
      </c>
      <c r="I429" s="323">
        <v>0</v>
      </c>
      <c r="J429" s="323">
        <f>SUM(J430)</f>
        <v>0</v>
      </c>
      <c r="K429" s="323">
        <v>0</v>
      </c>
      <c r="L429" s="323">
        <v>0</v>
      </c>
      <c r="M429" s="323">
        <v>0</v>
      </c>
      <c r="N429" s="344"/>
    </row>
    <row r="430" spans="1:14" ht="19.5" thickBot="1" x14ac:dyDescent="0.35">
      <c r="A430" s="17">
        <v>416</v>
      </c>
      <c r="B430" s="345" t="s">
        <v>6</v>
      </c>
      <c r="C430" s="397">
        <f>SUM(D430:J430)</f>
        <v>0</v>
      </c>
      <c r="D430" s="398">
        <v>0</v>
      </c>
      <c r="E430" s="399">
        <v>0</v>
      </c>
      <c r="F430" s="400">
        <v>0</v>
      </c>
      <c r="G430" s="399">
        <v>0</v>
      </c>
      <c r="H430" s="397">
        <v>0</v>
      </c>
      <c r="I430" s="397">
        <v>0</v>
      </c>
      <c r="J430" s="397">
        <v>0</v>
      </c>
      <c r="K430" s="397">
        <v>0</v>
      </c>
      <c r="L430" s="398">
        <v>0</v>
      </c>
      <c r="M430" s="397">
        <v>0</v>
      </c>
      <c r="N430" s="344"/>
    </row>
    <row r="431" spans="1:14" ht="16.5" customHeight="1" thickBot="1" x14ac:dyDescent="0.3">
      <c r="A431" s="17">
        <v>417</v>
      </c>
      <c r="B431" s="597" t="s">
        <v>190</v>
      </c>
      <c r="C431" s="557"/>
      <c r="D431" s="557"/>
      <c r="E431" s="557"/>
      <c r="F431" s="557"/>
      <c r="G431" s="557"/>
      <c r="H431" s="557"/>
      <c r="I431" s="557"/>
      <c r="J431" s="557"/>
      <c r="K431" s="557"/>
      <c r="L431" s="557"/>
      <c r="M431" s="557"/>
      <c r="N431" s="558"/>
    </row>
    <row r="432" spans="1:14" ht="16.5" thickBot="1" x14ac:dyDescent="0.3">
      <c r="A432" s="17">
        <v>418</v>
      </c>
      <c r="B432" s="314" t="s">
        <v>132</v>
      </c>
      <c r="C432" s="172">
        <f t="shared" ref="C432:M432" si="178">C433</f>
        <v>0</v>
      </c>
      <c r="D432" s="304">
        <f t="shared" si="178"/>
        <v>0</v>
      </c>
      <c r="E432" s="172">
        <f t="shared" si="178"/>
        <v>0</v>
      </c>
      <c r="F432" s="304">
        <f t="shared" si="178"/>
        <v>0</v>
      </c>
      <c r="G432" s="279">
        <f t="shared" si="178"/>
        <v>0</v>
      </c>
      <c r="H432" s="172">
        <f t="shared" si="178"/>
        <v>0</v>
      </c>
      <c r="I432" s="443">
        <f t="shared" si="178"/>
        <v>0</v>
      </c>
      <c r="J432" s="304">
        <f t="shared" si="178"/>
        <v>0</v>
      </c>
      <c r="K432" s="172">
        <f t="shared" si="178"/>
        <v>0</v>
      </c>
      <c r="L432" s="304">
        <f t="shared" si="178"/>
        <v>0</v>
      </c>
      <c r="M432" s="172">
        <f t="shared" si="178"/>
        <v>0</v>
      </c>
      <c r="N432" s="305"/>
    </row>
    <row r="433" spans="1:14" ht="16.5" thickBot="1" x14ac:dyDescent="0.3">
      <c r="A433" s="17">
        <v>419</v>
      </c>
      <c r="B433" s="306" t="s">
        <v>8</v>
      </c>
      <c r="C433" s="184">
        <f>SUM(D433:J433)</f>
        <v>0</v>
      </c>
      <c r="D433" s="307">
        <f t="shared" ref="D433:J433" si="179">D436</f>
        <v>0</v>
      </c>
      <c r="E433" s="184">
        <f t="shared" si="179"/>
        <v>0</v>
      </c>
      <c r="F433" s="307">
        <f t="shared" si="179"/>
        <v>0</v>
      </c>
      <c r="G433" s="308">
        <f t="shared" si="179"/>
        <v>0</v>
      </c>
      <c r="H433" s="184">
        <f t="shared" si="179"/>
        <v>0</v>
      </c>
      <c r="I433" s="470">
        <f t="shared" si="179"/>
        <v>0</v>
      </c>
      <c r="J433" s="307">
        <f t="shared" si="179"/>
        <v>0</v>
      </c>
      <c r="K433" s="172">
        <v>0</v>
      </c>
      <c r="L433" s="278">
        <v>0</v>
      </c>
      <c r="M433" s="172">
        <v>0</v>
      </c>
      <c r="N433" s="309"/>
    </row>
    <row r="434" spans="1:14" ht="16.5" thickBot="1" x14ac:dyDescent="0.25">
      <c r="A434" s="17">
        <v>420</v>
      </c>
      <c r="B434" s="586" t="s">
        <v>38</v>
      </c>
      <c r="C434" s="586"/>
      <c r="D434" s="586"/>
      <c r="E434" s="586"/>
      <c r="F434" s="586"/>
      <c r="G434" s="586"/>
      <c r="H434" s="586"/>
      <c r="I434" s="586"/>
      <c r="J434" s="586"/>
      <c r="K434" s="586"/>
      <c r="L434" s="586"/>
      <c r="M434" s="586"/>
      <c r="N434" s="590"/>
    </row>
    <row r="435" spans="1:14" ht="16.5" thickBot="1" x14ac:dyDescent="0.3">
      <c r="A435" s="17">
        <v>421</v>
      </c>
      <c r="B435" s="315" t="s">
        <v>41</v>
      </c>
      <c r="C435" s="59">
        <f t="shared" ref="C435:J435" si="180">C436</f>
        <v>0</v>
      </c>
      <c r="D435" s="60">
        <f t="shared" si="180"/>
        <v>0</v>
      </c>
      <c r="E435" s="62">
        <f t="shared" si="180"/>
        <v>0</v>
      </c>
      <c r="F435" s="60">
        <f t="shared" si="180"/>
        <v>0</v>
      </c>
      <c r="G435" s="62">
        <f t="shared" si="180"/>
        <v>0</v>
      </c>
      <c r="H435" s="80">
        <f t="shared" si="180"/>
        <v>0</v>
      </c>
      <c r="I435" s="64">
        <f t="shared" si="180"/>
        <v>0</v>
      </c>
      <c r="J435" s="60">
        <f t="shared" si="180"/>
        <v>0</v>
      </c>
      <c r="K435" s="62">
        <v>0</v>
      </c>
      <c r="L435" s="60">
        <v>0</v>
      </c>
      <c r="M435" s="62">
        <v>0</v>
      </c>
      <c r="N435" s="83"/>
    </row>
    <row r="436" spans="1:14" ht="16.5" thickBot="1" x14ac:dyDescent="0.3">
      <c r="A436" s="17">
        <v>422</v>
      </c>
      <c r="B436" s="69" t="s">
        <v>8</v>
      </c>
      <c r="C436" s="94">
        <f>SUM(D436:J436)</f>
        <v>0</v>
      </c>
      <c r="D436" s="91">
        <f t="shared" ref="D436:J436" si="181">D438+D440</f>
        <v>0</v>
      </c>
      <c r="E436" s="92">
        <f t="shared" si="181"/>
        <v>0</v>
      </c>
      <c r="F436" s="91">
        <f t="shared" si="181"/>
        <v>0</v>
      </c>
      <c r="G436" s="92">
        <f t="shared" si="181"/>
        <v>0</v>
      </c>
      <c r="H436" s="92">
        <f t="shared" si="181"/>
        <v>0</v>
      </c>
      <c r="I436" s="95">
        <f t="shared" si="181"/>
        <v>0</v>
      </c>
      <c r="J436" s="91">
        <f t="shared" si="181"/>
        <v>0</v>
      </c>
      <c r="K436" s="92">
        <v>0</v>
      </c>
      <c r="L436" s="91">
        <v>0</v>
      </c>
      <c r="M436" s="92">
        <v>0</v>
      </c>
      <c r="N436" s="96"/>
    </row>
    <row r="437" spans="1:14" ht="79.5" thickBot="1" x14ac:dyDescent="0.3">
      <c r="A437" s="17">
        <v>423</v>
      </c>
      <c r="B437" s="128" t="s">
        <v>15</v>
      </c>
      <c r="C437" s="172">
        <f>C438</f>
        <v>0</v>
      </c>
      <c r="D437" s="278">
        <f t="shared" ref="D437:M437" si="182">D438</f>
        <v>0</v>
      </c>
      <c r="E437" s="172">
        <f t="shared" si="182"/>
        <v>0</v>
      </c>
      <c r="F437" s="278">
        <f t="shared" si="182"/>
        <v>0</v>
      </c>
      <c r="G437" s="172">
        <f t="shared" si="182"/>
        <v>0</v>
      </c>
      <c r="H437" s="172">
        <f t="shared" si="182"/>
        <v>0</v>
      </c>
      <c r="I437" s="318">
        <f t="shared" si="182"/>
        <v>0</v>
      </c>
      <c r="J437" s="172">
        <f t="shared" si="182"/>
        <v>0</v>
      </c>
      <c r="K437" s="172">
        <f t="shared" si="182"/>
        <v>0</v>
      </c>
      <c r="L437" s="172">
        <f t="shared" si="182"/>
        <v>0</v>
      </c>
      <c r="M437" s="172">
        <f t="shared" si="182"/>
        <v>0</v>
      </c>
      <c r="N437" s="310" t="s">
        <v>125</v>
      </c>
    </row>
    <row r="438" spans="1:14" ht="16.5" thickBot="1" x14ac:dyDescent="0.3">
      <c r="A438" s="17">
        <v>424</v>
      </c>
      <c r="B438" s="311" t="s">
        <v>8</v>
      </c>
      <c r="C438" s="177">
        <f>SUM(D438:J438)</f>
        <v>0</v>
      </c>
      <c r="D438" s="178">
        <v>0</v>
      </c>
      <c r="E438" s="312">
        <v>0</v>
      </c>
      <c r="F438" s="313">
        <v>0</v>
      </c>
      <c r="G438" s="312">
        <v>0</v>
      </c>
      <c r="H438" s="312">
        <v>0</v>
      </c>
      <c r="I438" s="335">
        <v>0</v>
      </c>
      <c r="J438" s="178">
        <v>0</v>
      </c>
      <c r="K438" s="179">
        <v>0</v>
      </c>
      <c r="L438" s="178">
        <v>0</v>
      </c>
      <c r="M438" s="179">
        <v>0</v>
      </c>
      <c r="N438" s="309"/>
    </row>
    <row r="439" spans="1:14" ht="63.75" thickBot="1" x14ac:dyDescent="0.3">
      <c r="A439" s="17">
        <v>425</v>
      </c>
      <c r="B439" s="128" t="s">
        <v>28</v>
      </c>
      <c r="C439" s="172">
        <f>C440</f>
        <v>0</v>
      </c>
      <c r="D439" s="278">
        <f t="shared" ref="D439:M439" si="183">D440</f>
        <v>0</v>
      </c>
      <c r="E439" s="172">
        <f t="shared" si="183"/>
        <v>0</v>
      </c>
      <c r="F439" s="278">
        <f t="shared" si="183"/>
        <v>0</v>
      </c>
      <c r="G439" s="172">
        <f t="shared" si="183"/>
        <v>0</v>
      </c>
      <c r="H439" s="172">
        <f t="shared" si="183"/>
        <v>0</v>
      </c>
      <c r="I439" s="318">
        <f t="shared" si="183"/>
        <v>0</v>
      </c>
      <c r="J439" s="172">
        <f t="shared" si="183"/>
        <v>0</v>
      </c>
      <c r="K439" s="172">
        <f t="shared" si="183"/>
        <v>0</v>
      </c>
      <c r="L439" s="172">
        <f t="shared" si="183"/>
        <v>0</v>
      </c>
      <c r="M439" s="172">
        <f t="shared" si="183"/>
        <v>0</v>
      </c>
      <c r="N439" s="310" t="s">
        <v>125</v>
      </c>
    </row>
    <row r="440" spans="1:14" ht="16.5" thickBot="1" x14ac:dyDescent="0.3">
      <c r="A440" s="17">
        <v>426</v>
      </c>
      <c r="B440" s="311" t="s">
        <v>8</v>
      </c>
      <c r="C440" s="177">
        <f>SUM(D440:J440)</f>
        <v>0</v>
      </c>
      <c r="D440" s="178">
        <v>0</v>
      </c>
      <c r="E440" s="312">
        <v>0</v>
      </c>
      <c r="F440" s="313">
        <v>0</v>
      </c>
      <c r="G440" s="312">
        <v>0</v>
      </c>
      <c r="H440" s="179">
        <v>0</v>
      </c>
      <c r="I440" s="335">
        <v>0</v>
      </c>
      <c r="J440" s="178">
        <v>0</v>
      </c>
      <c r="K440" s="179">
        <v>0</v>
      </c>
      <c r="L440" s="178">
        <v>0</v>
      </c>
      <c r="M440" s="179">
        <v>0</v>
      </c>
      <c r="N440" s="309"/>
    </row>
    <row r="441" spans="1:14" ht="15.75" customHeight="1" x14ac:dyDescent="0.2">
      <c r="A441" s="595" t="s">
        <v>146</v>
      </c>
      <c r="B441" s="596"/>
      <c r="C441" s="596"/>
      <c r="D441" s="596"/>
      <c r="E441" s="596"/>
      <c r="F441" s="596"/>
      <c r="G441" s="596"/>
      <c r="H441" s="596"/>
      <c r="I441" s="596"/>
      <c r="J441" s="596"/>
      <c r="K441" s="596"/>
      <c r="L441" s="596"/>
      <c r="M441" s="596"/>
      <c r="N441" s="596"/>
    </row>
    <row r="442" spans="1:14" x14ac:dyDescent="0.2">
      <c r="F442" s="474"/>
      <c r="I442" s="475"/>
      <c r="J442" s="3"/>
    </row>
    <row r="443" spans="1:14" x14ac:dyDescent="0.2">
      <c r="F443" s="474"/>
      <c r="I443" s="475"/>
      <c r="J443" s="3"/>
    </row>
    <row r="444" spans="1:14" x14ac:dyDescent="0.2">
      <c r="F444" s="474"/>
      <c r="I444" s="475"/>
      <c r="J444" s="3"/>
    </row>
  </sheetData>
  <sheetProtection selectLockedCells="1" selectUnlockedCells="1"/>
  <mergeCells count="42">
    <mergeCell ref="A441:N441"/>
    <mergeCell ref="B431:N431"/>
    <mergeCell ref="B434:N434"/>
    <mergeCell ref="B412:N412"/>
    <mergeCell ref="B416:N416"/>
    <mergeCell ref="B234:N234"/>
    <mergeCell ref="B297:N297"/>
    <mergeCell ref="B303:N303"/>
    <mergeCell ref="B390:N390"/>
    <mergeCell ref="B396:N396"/>
    <mergeCell ref="B276:N276"/>
    <mergeCell ref="B240:N240"/>
    <mergeCell ref="B177:N177"/>
    <mergeCell ref="B183:N183"/>
    <mergeCell ref="B189:N189"/>
    <mergeCell ref="B195:N195"/>
    <mergeCell ref="B228:N228"/>
    <mergeCell ref="B107:N107"/>
    <mergeCell ref="B113:N113"/>
    <mergeCell ref="B119:N119"/>
    <mergeCell ref="B165:N165"/>
    <mergeCell ref="B171:N171"/>
    <mergeCell ref="E1:H1"/>
    <mergeCell ref="A2:N2"/>
    <mergeCell ref="A3:N3"/>
    <mergeCell ref="B95:N95"/>
    <mergeCell ref="C5:M5"/>
    <mergeCell ref="A5:A6"/>
    <mergeCell ref="B5:B6"/>
    <mergeCell ref="N5:N6"/>
    <mergeCell ref="B101:N101"/>
    <mergeCell ref="B13:N13"/>
    <mergeCell ref="B19:N19"/>
    <mergeCell ref="B25:N25"/>
    <mergeCell ref="B31:N31"/>
    <mergeCell ref="B37:N37"/>
    <mergeCell ref="B43:N43"/>
    <mergeCell ref="B49:N49"/>
    <mergeCell ref="B55:N55"/>
    <mergeCell ref="B61:N61"/>
    <mergeCell ref="B89:N89"/>
    <mergeCell ref="N83:N84"/>
  </mergeCells>
  <printOptions horizontalCentered="1"/>
  <pageMargins left="0" right="0" top="0" bottom="0" header="0" footer="0"/>
  <pageSetup paperSize="9" scale="48" firstPageNumber="0" fitToHeight="99" orientation="landscape" r:id="rId1"/>
  <headerFooter alignWithMargins="0"/>
  <rowBreaks count="2" manualBreakCount="2">
    <brk id="329" max="13" man="1"/>
    <brk id="36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от 09.07.2020 года</vt:lpstr>
      <vt:lpstr>'Приложение от 09.07.2020 года'!Область_печати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Специалист</dc:creator>
  <cp:lastModifiedBy>ЕГИССО</cp:lastModifiedBy>
  <cp:lastPrinted>2025-10-08T10:04:06Z</cp:lastPrinted>
  <dcterms:created xsi:type="dcterms:W3CDTF">2017-09-04T06:31:35Z</dcterms:created>
  <dcterms:modified xsi:type="dcterms:W3CDTF">2025-11-27T07:04:11Z</dcterms:modified>
</cp:coreProperties>
</file>